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ravic\Downloads\Innovation and business planning assignment submissions\"/>
    </mc:Choice>
  </mc:AlternateContent>
  <xr:revisionPtr revIDLastSave="0" documentId="13_ncr:1_{C104A3C4-EA1E-4D1D-B29C-DB5CA4A2637C}" xr6:coauthVersionLast="47" xr6:coauthVersionMax="47" xr10:uidLastSave="{00000000-0000-0000-0000-000000000000}"/>
  <bookViews>
    <workbookView xWindow="-120" yWindow="-120" windowWidth="38640" windowHeight="15720" xr2:uid="{00000000-000D-0000-FFFF-FFFF00000000}"/>
  </bookViews>
  <sheets>
    <sheet name="Ex.1-Projections" sheetId="1" r:id="rId1"/>
    <sheet name="Sheet5" sheetId="9" state="hidden" r:id="rId2"/>
    <sheet name="Ex. 2-Comparables" sheetId="4" r:id="rId3"/>
    <sheet name="VCM Method" sheetId="5" r:id="rId4"/>
    <sheet name="Discounted Cash Flow method" sheetId="7" r:id="rId5"/>
  </sheets>
  <externalReferences>
    <externalReference r:id="rId6"/>
  </externalReferences>
  <definedNames>
    <definedName name="_xlnm.Print_Titles" localSheetId="2">'Ex. 2-Comparables'!#REF!</definedName>
    <definedName name="SubHeader">[1]Intro!$B$23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M11" i="9" l="1"/>
  <c r="N11" i="9"/>
  <c r="O11" i="9"/>
  <c r="P11" i="9"/>
  <c r="Q11" i="9"/>
  <c r="R11" i="9"/>
  <c r="S11" i="9"/>
  <c r="L11" i="9"/>
  <c r="B7" i="7" l="1"/>
  <c r="B6" i="7"/>
  <c r="C13" i="7"/>
  <c r="D13" i="7"/>
  <c r="E13" i="7"/>
  <c r="F13" i="7"/>
  <c r="G13" i="7"/>
  <c r="B13" i="7"/>
  <c r="C10" i="5" l="1"/>
  <c r="D10" i="5"/>
  <c r="E10" i="5"/>
  <c r="F10" i="5"/>
  <c r="B10" i="5"/>
  <c r="C22" i="5"/>
  <c r="C21" i="5"/>
  <c r="B16" i="5"/>
  <c r="F7" i="5"/>
  <c r="E7" i="5"/>
  <c r="D7" i="5"/>
  <c r="C7" i="5"/>
  <c r="B7" i="5"/>
  <c r="I12" i="4"/>
  <c r="C12" i="4"/>
  <c r="B12" i="4"/>
  <c r="I11" i="4"/>
  <c r="C11" i="4"/>
  <c r="B11" i="4"/>
  <c r="G12" i="4"/>
  <c r="C13" i="5" l="1"/>
  <c r="C14" i="5" s="1"/>
  <c r="D13" i="5"/>
  <c r="D14" i="5" s="1"/>
  <c r="E13" i="5"/>
  <c r="E14" i="5" s="1"/>
  <c r="F13" i="5"/>
  <c r="F14" i="5" s="1"/>
  <c r="B13" i="5"/>
  <c r="B14" i="5" s="1"/>
  <c r="B15" i="5" s="1"/>
  <c r="B17" i="5" s="1"/>
  <c r="B18" i="5" s="1"/>
  <c r="C16" i="5"/>
  <c r="D21" i="5"/>
  <c r="D22" i="5"/>
  <c r="D12" i="4"/>
  <c r="F12" i="4"/>
  <c r="E12" i="4"/>
  <c r="F11" i="4"/>
  <c r="H12" i="4"/>
  <c r="E11" i="4"/>
  <c r="G11" i="4"/>
  <c r="D11" i="4"/>
  <c r="H11" i="4"/>
  <c r="C15" i="5" l="1"/>
  <c r="C17" i="5" s="1"/>
  <c r="C23" i="5" s="1"/>
  <c r="B23" i="5"/>
  <c r="B27" i="5"/>
  <c r="B26" i="5"/>
  <c r="E22" i="5"/>
  <c r="E21" i="5"/>
  <c r="D16" i="5"/>
  <c r="B28" i="5"/>
  <c r="B30" i="5" s="1"/>
  <c r="L9" i="1"/>
  <c r="L11" i="1" s="1"/>
  <c r="L13" i="1" s="1"/>
  <c r="K9" i="1"/>
  <c r="K11" i="1" s="1"/>
  <c r="K13" i="1" s="1"/>
  <c r="J9" i="1"/>
  <c r="J11" i="1" s="1"/>
  <c r="J13" i="1" s="1"/>
  <c r="I9" i="1"/>
  <c r="I11" i="1" s="1"/>
  <c r="I13" i="1" s="1"/>
  <c r="H9" i="1"/>
  <c r="H11" i="1" s="1"/>
  <c r="H13" i="1" s="1"/>
  <c r="G9" i="1"/>
  <c r="G11" i="1" s="1"/>
  <c r="G13" i="1" s="1"/>
  <c r="G23" i="1" s="1"/>
  <c r="F9" i="1"/>
  <c r="F11" i="1" s="1"/>
  <c r="F13" i="1" s="1"/>
  <c r="E9" i="1"/>
  <c r="E11" i="1" s="1"/>
  <c r="E13" i="1" s="1"/>
  <c r="D9" i="1"/>
  <c r="D11" i="1" s="1"/>
  <c r="D13" i="1" s="1"/>
  <c r="L7" i="1"/>
  <c r="K7" i="1"/>
  <c r="J7" i="1"/>
  <c r="I7" i="1"/>
  <c r="H7" i="1"/>
  <c r="G7" i="1"/>
  <c r="F7" i="1"/>
  <c r="E7" i="1"/>
  <c r="E4" i="1"/>
  <c r="F4" i="1" s="1"/>
  <c r="C18" i="5" l="1"/>
  <c r="C27" i="5" s="1"/>
  <c r="C28" i="5"/>
  <c r="C30" i="5" s="1"/>
  <c r="F22" i="5"/>
  <c r="D15" i="5"/>
  <c r="D17" i="5" s="1"/>
  <c r="D23" i="5" s="1"/>
  <c r="E16" i="5"/>
  <c r="F21" i="5"/>
  <c r="F16" i="1"/>
  <c r="F14" i="1"/>
  <c r="J23" i="1"/>
  <c r="J16" i="1"/>
  <c r="J14" i="1"/>
  <c r="I23" i="1"/>
  <c r="I16" i="1"/>
  <c r="I14" i="1"/>
  <c r="G14" i="1"/>
  <c r="G16" i="1"/>
  <c r="K14" i="1"/>
  <c r="K23" i="1"/>
  <c r="K16" i="1"/>
  <c r="D16" i="1"/>
  <c r="D14" i="1"/>
  <c r="H23" i="1"/>
  <c r="H16" i="1"/>
  <c r="H14" i="1"/>
  <c r="L23" i="1"/>
  <c r="L16" i="1"/>
  <c r="L14" i="1"/>
  <c r="E16" i="1"/>
  <c r="E14" i="1"/>
  <c r="C26" i="5" l="1"/>
  <c r="E15" i="5"/>
  <c r="E17" i="5" s="1"/>
  <c r="E23" i="5" s="1"/>
  <c r="F16" i="5"/>
  <c r="D18" i="5"/>
  <c r="D28" i="5" s="1"/>
  <c r="D30" i="5" s="1"/>
  <c r="L17" i="1"/>
  <c r="L18" i="1" s="1"/>
  <c r="F17" i="1"/>
  <c r="F18" i="1" s="1"/>
  <c r="J17" i="1"/>
  <c r="J18" i="1" s="1"/>
  <c r="E17" i="1"/>
  <c r="E18" i="1" s="1"/>
  <c r="D17" i="1"/>
  <c r="D18" i="1" s="1"/>
  <c r="G17" i="1"/>
  <c r="G18" i="1" s="1"/>
  <c r="I17" i="1"/>
  <c r="I18" i="1" s="1"/>
  <c r="H17" i="1"/>
  <c r="H18" i="1" s="1"/>
  <c r="K17" i="1"/>
  <c r="K18" i="1" s="1"/>
  <c r="F15" i="5" l="1"/>
  <c r="F17" i="5" s="1"/>
  <c r="F23" i="5" s="1"/>
  <c r="D26" i="5"/>
  <c r="D27" i="5"/>
  <c r="E18" i="5"/>
  <c r="E27" i="5" l="1"/>
  <c r="E26" i="5"/>
  <c r="F18" i="5"/>
  <c r="E28" i="5"/>
  <c r="E30" i="5" s="1"/>
  <c r="F27" i="5" l="1"/>
  <c r="F26" i="5"/>
  <c r="F28" i="5"/>
  <c r="F30" i="5" s="1"/>
  <c r="B8" i="7" l="1"/>
  <c r="H14" i="7" s="1"/>
  <c r="D14" i="7" l="1"/>
  <c r="D15" i="7" s="1"/>
  <c r="B16" i="7"/>
  <c r="E14" i="7"/>
  <c r="E15" i="7" s="1"/>
  <c r="F14" i="7"/>
  <c r="F15" i="7" s="1"/>
  <c r="B14" i="7"/>
  <c r="B15" i="7" s="1"/>
  <c r="G14" i="7"/>
  <c r="G15" i="7" s="1"/>
  <c r="C14" i="7"/>
  <c r="C15" i="7" s="1"/>
  <c r="B17" i="7" l="1"/>
  <c r="B18" i="7" s="1"/>
  <c r="B20" i="7" s="1"/>
  <c r="B21" i="7" s="1"/>
  <c r="B23" i="7"/>
</calcChain>
</file>

<file path=xl/sharedStrings.xml><?xml version="1.0" encoding="utf-8"?>
<sst xmlns="http://schemas.openxmlformats.org/spreadsheetml/2006/main" count="114" uniqueCount="108">
  <si>
    <t>Financial Performance and Projections</t>
  </si>
  <si>
    <t>Revenue</t>
  </si>
  <si>
    <t>COGS</t>
  </si>
  <si>
    <t>Gross Profit</t>
  </si>
  <si>
    <t>Operating</t>
  </si>
  <si>
    <t>Expenses</t>
  </si>
  <si>
    <t>EBITDA</t>
  </si>
  <si>
    <t>Depreciation and Amortization</t>
  </si>
  <si>
    <t>EBIT</t>
  </si>
  <si>
    <t>EBIT margin</t>
  </si>
  <si>
    <t>Interest Expense</t>
  </si>
  <si>
    <t>Profit before Taxes</t>
  </si>
  <si>
    <t xml:space="preserve">Taxes </t>
  </si>
  <si>
    <t>Net Income</t>
  </si>
  <si>
    <t>Capital Expenditures</t>
  </si>
  <si>
    <t>Increase in Net Working Capital</t>
  </si>
  <si>
    <t>Free Cash Flow</t>
  </si>
  <si>
    <t>Company descriptions:</t>
  </si>
  <si>
    <t>(dollars in millions)</t>
  </si>
  <si>
    <t>2012P</t>
  </si>
  <si>
    <t>2013P</t>
  </si>
  <si>
    <t>2014P</t>
  </si>
  <si>
    <t>2015P</t>
  </si>
  <si>
    <t>2016P</t>
  </si>
  <si>
    <t>2017P</t>
  </si>
  <si>
    <t>Comparable Company Valuation Data</t>
  </si>
  <si>
    <t>Company Name (Ticker)</t>
  </si>
  <si>
    <t>Market Capitalization</t>
  </si>
  <si>
    <t xml:space="preserve"> Revenue </t>
  </si>
  <si>
    <t xml:space="preserve"> Revenues, 1Yr Growth % </t>
  </si>
  <si>
    <t xml:space="preserve"> EBITDA Margin % </t>
  </si>
  <si>
    <t>Total Debt/ Capital %</t>
  </si>
  <si>
    <t>TEV/ Forward EBITDA</t>
  </si>
  <si>
    <t>Forward P/E</t>
  </si>
  <si>
    <t xml:space="preserve"> Beta</t>
  </si>
  <si>
    <t>Acme Packet, Inc. (APKT)</t>
  </si>
  <si>
    <t>Aruba Networks, Inc. (ARUN)</t>
  </si>
  <si>
    <t>Aviat Networks, Inc. (AVNW)</t>
  </si>
  <si>
    <t>Summary Statistics</t>
  </si>
  <si>
    <t>Mean</t>
  </si>
  <si>
    <t>Median</t>
  </si>
  <si>
    <t>Cisco Systems (CSCO)</t>
  </si>
  <si>
    <t>Year-on-year growth</t>
  </si>
  <si>
    <t xml:space="preserve">Acme Packet provided session delivery network solutions that enabled the delivery of voice, video, data, and unified communications services and applications across Internet protocol (IP) networks. </t>
  </si>
  <si>
    <t xml:space="preserve">Aviat Networks designed, manufactured, and sold wireless networking products, solutions, and services in North America and internationally. It offered point-to-point digital microwave transmission systems for first- and last-mile access, middle mile/backhaul, and long-distance trunking applications. It also provided broadband wireless access base stations and customer premises equipment. </t>
  </si>
  <si>
    <t>Cisco Systems designed, manufactured, and sold IP-based networking and other products related to the communications and IT industry worldwide. It offered routers that interconnected public and private IP networks for mobile, data, voice, and video applications, and switching products, which provided connectivity to end users, workstations, IP phones, access points, and servers.</t>
  </si>
  <si>
    <t>Data source: Capital IQ.</t>
  </si>
  <si>
    <t>Notes: Valuation multiples are as of November 2011. The 10-year U.S Treasury rate was assumed to be 5% and the market risk premium 6.0%.</t>
  </si>
  <si>
    <t>Aruba Networks, incorporated in 2002, was a provider of next-generation network access solutions for the mobile enterprise. Its products unified wired and wireless network infrastructures into one seamless access solution for corporate headquarters, mobile business professionals, and remote workers.</t>
  </si>
  <si>
    <t>Source: Author estimates.</t>
  </si>
  <si>
    <t>-</t>
  </si>
  <si>
    <t>Deal assumptions</t>
  </si>
  <si>
    <t>Higher discount rate</t>
  </si>
  <si>
    <t>Investment ($)</t>
  </si>
  <si>
    <t>Time to next round/exit</t>
  </si>
  <si>
    <t>Discount rate</t>
  </si>
  <si>
    <t>Cash-on-cash multiple (by round)</t>
  </si>
  <si>
    <t>Exit Value</t>
  </si>
  <si>
    <t>Valuation and shares</t>
  </si>
  <si>
    <r>
      <t>V</t>
    </r>
    <r>
      <rPr>
        <vertAlign val="subscript"/>
        <sz val="12"/>
        <color theme="1"/>
        <rFont val="Calibri"/>
        <family val="2"/>
        <scheme val="minor"/>
      </rPr>
      <t>POST</t>
    </r>
    <r>
      <rPr>
        <sz val="12"/>
        <color theme="1"/>
        <rFont val="Calibri"/>
        <family val="2"/>
        <scheme val="minor"/>
      </rPr>
      <t xml:space="preserve"> = Post-money valuation  ($)</t>
    </r>
  </si>
  <si>
    <r>
      <t>V</t>
    </r>
    <r>
      <rPr>
        <vertAlign val="subscript"/>
        <sz val="12"/>
        <color theme="1"/>
        <rFont val="Calibri"/>
        <family val="2"/>
        <scheme val="minor"/>
      </rPr>
      <t>PRE</t>
    </r>
    <r>
      <rPr>
        <sz val="12"/>
        <color theme="1"/>
        <rFont val="Calibri"/>
        <family val="2"/>
        <scheme val="minor"/>
      </rPr>
      <t xml:space="preserve"> = Pre-money valuation  ($)</t>
    </r>
  </si>
  <si>
    <t>P = Price per share  ($)</t>
  </si>
  <si>
    <r>
      <t>S</t>
    </r>
    <r>
      <rPr>
        <vertAlign val="subscript"/>
        <sz val="12"/>
        <color theme="1"/>
        <rFont val="Calibri"/>
        <family val="2"/>
        <scheme val="minor"/>
      </rPr>
      <t>PRE</t>
    </r>
    <r>
      <rPr>
        <sz val="12"/>
        <color theme="1"/>
        <rFont val="Calibri"/>
        <family val="2"/>
        <scheme val="minor"/>
      </rPr>
      <t>= number of shares of pre-investment shareholders</t>
    </r>
  </si>
  <si>
    <r>
      <t>S</t>
    </r>
    <r>
      <rPr>
        <vertAlign val="subscript"/>
        <sz val="12"/>
        <color theme="1"/>
        <rFont val="Calibri"/>
        <family val="2"/>
        <scheme val="minor"/>
      </rPr>
      <t>INV</t>
    </r>
    <r>
      <rPr>
        <sz val="12"/>
        <color theme="1"/>
        <rFont val="Calibri"/>
        <family val="2"/>
        <scheme val="minor"/>
      </rPr>
      <t xml:space="preserve">= number of shares of new investors </t>
    </r>
  </si>
  <si>
    <r>
      <t>S</t>
    </r>
    <r>
      <rPr>
        <vertAlign val="subscript"/>
        <sz val="12"/>
        <color theme="1"/>
        <rFont val="Calibri"/>
        <family val="2"/>
        <scheme val="minor"/>
      </rPr>
      <t>POST</t>
    </r>
    <r>
      <rPr>
        <sz val="12"/>
        <color theme="1"/>
        <rFont val="Calibri"/>
        <family val="2"/>
        <scheme val="minor"/>
      </rPr>
      <t>= total number of shares after the investment</t>
    </r>
  </si>
  <si>
    <t>Division of shares</t>
  </si>
  <si>
    <t>Founder shares</t>
  </si>
  <si>
    <t>Option pool</t>
  </si>
  <si>
    <t>Investor shares (1st round)</t>
  </si>
  <si>
    <t>Division of ownership</t>
  </si>
  <si>
    <t>Ownership of founders</t>
  </si>
  <si>
    <t>Ownership of stock option pool</t>
  </si>
  <si>
    <t>Ownership of investors (1st round)</t>
  </si>
  <si>
    <t>Base Model (Average discount rate)</t>
  </si>
  <si>
    <t>Discount rate for 30% ownership</t>
  </si>
  <si>
    <t>Low discount rate</t>
  </si>
  <si>
    <t>Amount received by investor at Exit (in Million $)</t>
  </si>
  <si>
    <t>Venture Capital Model with single investment round: With Variations in Discount Rate</t>
  </si>
  <si>
    <t>Valuation with the Discounted Cash Flow method</t>
  </si>
  <si>
    <t>Year 1</t>
  </si>
  <si>
    <t>Year 2</t>
  </si>
  <si>
    <t>Year 3</t>
  </si>
  <si>
    <t>Year 4</t>
  </si>
  <si>
    <t>Year 5</t>
  </si>
  <si>
    <t>Year 6</t>
  </si>
  <si>
    <t>Discount factor</t>
  </si>
  <si>
    <t>Discounted free cash flows</t>
  </si>
  <si>
    <t>Terminal Value</t>
  </si>
  <si>
    <t>Net Present Value of Terminal Value</t>
  </si>
  <si>
    <t>Net Present Value</t>
  </si>
  <si>
    <t>Annual Projections (In Million $)</t>
  </si>
  <si>
    <t>Investment in Round 1</t>
  </si>
  <si>
    <t>Market rate</t>
  </si>
  <si>
    <t>Riskless rate (almost equal to US treasury rate)</t>
  </si>
  <si>
    <t>Market Risk Premium</t>
  </si>
  <si>
    <t xml:space="preserve">Median </t>
  </si>
  <si>
    <t>Highest</t>
  </si>
  <si>
    <t>Lowest</t>
  </si>
  <si>
    <t>Beta (ß) (Drop down at C7 to change median to mean to highest to lowest)</t>
  </si>
  <si>
    <t>Estimated exit value ($) (Projected EBITDA x EBITDA multiple median)</t>
  </si>
  <si>
    <t>Investor ownership as per DCF analysis</t>
  </si>
  <si>
    <t>Amount received by investor at Exit (in Million $) as per DCF analysis</t>
  </si>
  <si>
    <t>Ownership expected by investor</t>
  </si>
  <si>
    <t>Discount rate at specified valued (Dropdown @ F6 to change value)</t>
  </si>
  <si>
    <t>Amount received by investor at Exit (in Million $) as per DCF analysis and investor expectancy as above</t>
  </si>
  <si>
    <t>Actual Growth Rate</t>
  </si>
  <si>
    <t>Company growth rate (Drop down at B9 to select values between 1% (lowest assumption) and 13.5% (highest assumption based on lowest discount rate calculation))</t>
  </si>
  <si>
    <t>Discount rate or required rate of return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</si>
</sst>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quot;$&quot;#,##0_);[Red]\(&quot;$&quot;#,##0\)"/>
    <numFmt numFmtId="165" formatCode="&quot;$&quot;#,##0.00_);[Red]\(&quot;$&quot;#,##0.00\)"/>
    <numFmt numFmtId="166" formatCode="_(* #,##0.00_);_(* \(#,##0.00\);_(* &quot;-&quot;??_);_(@_)"/>
    <numFmt numFmtId="167" formatCode="&quot;$&quot;#,##0"/>
    <numFmt numFmtId="168" formatCode="_(#,##0.0%_);_(\(#,##0.0%\)_);_(#,##0.0%_)"/>
    <numFmt numFmtId="169" formatCode="_(#,##0.00%_);_(\(#,##0.00%\)_);_(#,##0.00%_)"/>
    <numFmt numFmtId="170" formatCode="0.0%"/>
    <numFmt numFmtId="171" formatCode="_(\ #,##0.0###_);_(\(\ #,##0.0###\)_);_(\ &quot; - &quot;_)"/>
    <numFmt numFmtId="172" formatCode="0.0\×"/>
    <numFmt numFmtId="173" formatCode="&quot;$&quot;#,##0.0_);[Red]\(&quot;$&quot;#,##0.0\)"/>
    <numFmt numFmtId="174" formatCode="#,##0.000"/>
    <numFmt numFmtId="175" formatCode="#,##0.0000"/>
    <numFmt numFmtId="176" formatCode="0.000"/>
  </numFmts>
  <fonts count="41" x14ac:knownFonts="1">
    <font>
      <sz val="11"/>
      <color theme="1"/>
      <name val="Calibri"/>
      <family val="2"/>
      <scheme val="minor"/>
    </font>
    <font>
      <sz val="11"/>
      <color theme="1"/>
      <name val="Calibri"/>
      <family val="2"/>
      <scheme val="minor"/>
    </font>
    <font>
      <sz val="11"/>
      <color theme="1"/>
      <name val="Times New Roman"/>
      <family val="1"/>
    </font>
    <font>
      <i/>
      <sz val="11"/>
      <color theme="1"/>
      <name val="Times New Roman"/>
      <family val="1"/>
    </font>
    <font>
      <u/>
      <sz val="11"/>
      <color theme="1"/>
      <name val="Times New Roman"/>
      <family val="1"/>
    </font>
    <font>
      <sz val="10"/>
      <color theme="1"/>
      <name val="Times New Roman"/>
      <family val="1"/>
    </font>
    <font>
      <sz val="10"/>
      <name val="Arial"/>
      <family val="2"/>
    </font>
    <font>
      <sz val="10"/>
      <name val="Times New Roman"/>
      <family val="1"/>
    </font>
    <font>
      <sz val="10"/>
      <color theme="1"/>
      <name val="Arial"/>
      <family val="2"/>
    </font>
    <font>
      <b/>
      <sz val="10"/>
      <color indexed="8"/>
      <name val="Times New Roman"/>
      <family val="1"/>
    </font>
    <font>
      <sz val="10"/>
      <color indexed="8"/>
      <name val="Times New Roman"/>
      <family val="1"/>
    </font>
    <font>
      <sz val="10"/>
      <color indexed="8"/>
      <name val="Arial"/>
      <family val="2"/>
    </font>
    <font>
      <b/>
      <sz val="8"/>
      <color indexed="8"/>
      <name val="Verdana"/>
      <family val="2"/>
    </font>
    <font>
      <b/>
      <u val="singleAccounting"/>
      <sz val="8"/>
      <color indexed="8"/>
      <name val="Arial"/>
      <family val="2"/>
    </font>
    <font>
      <sz val="1"/>
      <color indexed="9"/>
      <name val="Symbol"/>
      <family val="1"/>
      <charset val="2"/>
    </font>
    <font>
      <b/>
      <u val="singleAccounting"/>
      <sz val="8"/>
      <color indexed="8"/>
      <name val="Verdana"/>
      <family val="2"/>
    </font>
    <font>
      <b/>
      <sz val="10"/>
      <color indexed="9"/>
      <name val="Arial"/>
      <family val="2"/>
    </font>
    <font>
      <b/>
      <sz val="12"/>
      <color indexed="8"/>
      <name val="Verdana"/>
      <family val="2"/>
    </font>
    <font>
      <b/>
      <sz val="8"/>
      <color indexed="9"/>
      <name val="Verdana"/>
      <family val="2"/>
    </font>
    <font>
      <vertAlign val="subscript"/>
      <sz val="8"/>
      <color indexed="8"/>
      <name val="Arial"/>
      <family val="2"/>
    </font>
    <font>
      <vertAlign val="superscript"/>
      <sz val="8"/>
      <color indexed="8"/>
      <name val="Arial"/>
      <family val="2"/>
    </font>
    <font>
      <b/>
      <sz val="8"/>
      <color indexed="8"/>
      <name val="Arial"/>
      <family val="2"/>
    </font>
    <font>
      <i/>
      <sz val="8"/>
      <color indexed="8"/>
      <name val="Arial"/>
      <family val="2"/>
    </font>
    <font>
      <sz val="8"/>
      <color indexed="8"/>
      <name val="Arial"/>
      <family val="2"/>
    </font>
    <font>
      <b/>
      <sz val="13"/>
      <color indexed="8"/>
      <name val="Verdana"/>
      <family val="2"/>
    </font>
    <font>
      <b/>
      <sz val="11"/>
      <color theme="1"/>
      <name val="Times New Roman"/>
      <family val="1"/>
    </font>
    <font>
      <b/>
      <sz val="11"/>
      <name val="Times New Roman"/>
      <family val="1"/>
    </font>
    <font>
      <sz val="11"/>
      <name val="Times New Roman"/>
      <family val="1"/>
    </font>
    <font>
      <b/>
      <sz val="11"/>
      <color indexed="8"/>
      <name val="Times New Roman"/>
      <family val="1"/>
    </font>
    <font>
      <sz val="11"/>
      <color indexed="8"/>
      <name val="Times New Roman"/>
      <family val="1"/>
    </font>
    <font>
      <sz val="11"/>
      <color rgb="FF000000"/>
      <name val="Times New Roman"/>
      <family val="1"/>
    </font>
    <font>
      <b/>
      <sz val="11"/>
      <color theme="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vertAlign val="subscript"/>
      <sz val="12"/>
      <color theme="1"/>
      <name val="Calibri"/>
      <family val="2"/>
      <scheme val="minor"/>
    </font>
    <font>
      <sz val="12"/>
      <name val="Calibri"/>
      <family val="2"/>
      <scheme val="minor"/>
    </font>
    <font>
      <i/>
      <sz val="12"/>
      <color theme="1"/>
      <name val="Calibri"/>
      <family val="2"/>
      <scheme val="minor"/>
    </font>
    <font>
      <sz val="12"/>
      <color theme="0"/>
      <name val="Calibri"/>
      <family val="2"/>
      <scheme val="minor"/>
    </font>
    <font>
      <sz val="12"/>
      <color theme="1" tint="4.9989318521683403E-2"/>
      <name val="Calibri"/>
      <family val="2"/>
      <scheme val="minor"/>
    </font>
    <font>
      <sz val="12"/>
      <color theme="0" tint="-4.9989318521683403E-2"/>
      <name val="Calibri"/>
      <family val="2"/>
      <scheme val="minor"/>
    </font>
  </fonts>
  <fills count="14">
    <fill>
      <patternFill patternType="none"/>
    </fill>
    <fill>
      <patternFill patternType="gray125"/>
    </fill>
    <fill>
      <patternFill patternType="solid">
        <fgColor theme="0"/>
        <bgColor indexed="64"/>
      </patternFill>
    </fill>
    <fill>
      <patternFill patternType="solid">
        <fgColor indexed="60"/>
        <bgColor indexed="64"/>
      </patternFill>
    </fill>
    <fill>
      <patternFill patternType="solid">
        <fgColor indexed="62"/>
        <bgColor indexed="64"/>
      </patternFill>
    </fill>
    <fill>
      <patternFill patternType="solid">
        <fgColor indexed="63"/>
        <bgColor indexed="64"/>
      </patternFill>
    </fill>
    <fill>
      <patternFill patternType="solid">
        <fgColor indexed="56"/>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s>
  <borders count="9">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8">
    <xf numFmtId="0" fontId="0" fillId="0" borderId="0"/>
    <xf numFmtId="166" fontId="1" fillId="0" borderId="0" applyFont="0" applyFill="0" applyBorder="0" applyAlignment="0" applyProtection="0"/>
    <xf numFmtId="9" fontId="1" fillId="0" borderId="0" applyFont="0" applyFill="0" applyBorder="0" applyAlignment="0" applyProtection="0"/>
    <xf numFmtId="166" fontId="6" fillId="0" borderId="0" applyFont="0" applyFill="0" applyBorder="0" applyAlignment="0" applyProtection="0"/>
    <xf numFmtId="0" fontId="6" fillId="0" borderId="0"/>
    <xf numFmtId="9" fontId="6" fillId="0" borderId="0" applyFont="0" applyFill="0" applyBorder="0" applyAlignment="0" applyProtection="0"/>
    <xf numFmtId="0" fontId="1" fillId="0" borderId="0"/>
    <xf numFmtId="0" fontId="6" fillId="0" borderId="0"/>
    <xf numFmtId="0" fontId="8" fillId="0" borderId="0"/>
    <xf numFmtId="0" fontId="11" fillId="0" borderId="0" applyAlignment="0"/>
    <xf numFmtId="0" fontId="12" fillId="0" borderId="0" applyAlignment="0"/>
    <xf numFmtId="0" fontId="12" fillId="0" borderId="0" applyAlignment="0"/>
    <xf numFmtId="0" fontId="12" fillId="0" borderId="0" applyAlignment="0"/>
    <xf numFmtId="0" fontId="12" fillId="0" borderId="0" applyAlignment="0"/>
    <xf numFmtId="0" fontId="13" fillId="3" borderId="0" applyAlignment="0"/>
    <xf numFmtId="0" fontId="14" fillId="0" borderId="0" applyAlignment="0"/>
    <xf numFmtId="0" fontId="15" fillId="4" borderId="0" applyAlignment="0"/>
    <xf numFmtId="0" fontId="16" fillId="5" borderId="0" applyAlignment="0"/>
    <xf numFmtId="0" fontId="17" fillId="0" borderId="0" applyAlignment="0"/>
    <xf numFmtId="0" fontId="18" fillId="6" borderId="0" applyAlignment="0"/>
    <xf numFmtId="0" fontId="19" fillId="0" borderId="0" applyAlignment="0"/>
    <xf numFmtId="0" fontId="20" fillId="0" borderId="0" applyAlignment="0"/>
    <xf numFmtId="0" fontId="21" fillId="0" borderId="0" applyAlignment="0"/>
    <xf numFmtId="0" fontId="22" fillId="0" borderId="0" applyAlignment="0"/>
    <xf numFmtId="0" fontId="23" fillId="0" borderId="0" applyAlignment="0"/>
    <xf numFmtId="0" fontId="24" fillId="0" borderId="0" applyAlignment="0"/>
    <xf numFmtId="166" fontId="6" fillId="0" borderId="0" applyFont="0" applyFill="0" applyBorder="0" applyAlignment="0" applyProtection="0"/>
    <xf numFmtId="9" fontId="6" fillId="0" borderId="0" applyFont="0" applyFill="0" applyBorder="0" applyAlignment="0" applyProtection="0"/>
  </cellStyleXfs>
  <cellXfs count="151">
    <xf numFmtId="0" fontId="0" fillId="0" borderId="0" xfId="0"/>
    <xf numFmtId="0" fontId="2" fillId="2" borderId="0" xfId="0" applyFont="1" applyFill="1"/>
    <xf numFmtId="164" fontId="2" fillId="2" borderId="0" xfId="0" applyNumberFormat="1" applyFont="1" applyFill="1"/>
    <xf numFmtId="9" fontId="2" fillId="2" borderId="0" xfId="0" applyNumberFormat="1" applyFont="1" applyFill="1"/>
    <xf numFmtId="165" fontId="2" fillId="2" borderId="0" xfId="0" applyNumberFormat="1" applyFont="1" applyFill="1"/>
    <xf numFmtId="166" fontId="2" fillId="2" borderId="0" xfId="1" applyFont="1" applyFill="1"/>
    <xf numFmtId="10" fontId="2" fillId="2" borderId="0" xfId="0" applyNumberFormat="1" applyFont="1" applyFill="1"/>
    <xf numFmtId="0" fontId="2" fillId="2" borderId="4" xfId="0" applyFont="1" applyFill="1" applyBorder="1"/>
    <xf numFmtId="0" fontId="7" fillId="0" borderId="0" xfId="4" applyFont="1"/>
    <xf numFmtId="0" fontId="9" fillId="2" borderId="0" xfId="4" applyFont="1" applyFill="1" applyAlignment="1">
      <alignment horizontal="right" vertical="top" wrapText="1"/>
    </xf>
    <xf numFmtId="0" fontId="7" fillId="2" borderId="0" xfId="4" applyFont="1" applyFill="1"/>
    <xf numFmtId="169" fontId="10" fillId="2" borderId="0" xfId="4" applyNumberFormat="1" applyFont="1" applyFill="1" applyAlignment="1">
      <alignment horizontal="right" vertical="top" wrapText="1"/>
    </xf>
    <xf numFmtId="0" fontId="9" fillId="2" borderId="0" xfId="4" applyFont="1" applyFill="1" applyAlignment="1">
      <alignment vertical="top" wrapText="1"/>
    </xf>
    <xf numFmtId="0" fontId="7" fillId="2" borderId="0" xfId="4" applyFont="1" applyFill="1" applyAlignment="1">
      <alignment vertical="top" wrapText="1"/>
    </xf>
    <xf numFmtId="0" fontId="2" fillId="2" borderId="0" xfId="0" applyFont="1" applyFill="1" applyAlignment="1">
      <alignment horizontal="center"/>
    </xf>
    <xf numFmtId="0" fontId="2" fillId="2" borderId="1" xfId="0" applyFont="1" applyFill="1" applyBorder="1"/>
    <xf numFmtId="165" fontId="2" fillId="2" borderId="1" xfId="0" applyNumberFormat="1" applyFont="1" applyFill="1" applyBorder="1"/>
    <xf numFmtId="0" fontId="3" fillId="2" borderId="0" xfId="0" applyFont="1" applyFill="1"/>
    <xf numFmtId="9" fontId="3" fillId="2" borderId="0" xfId="2" applyFont="1" applyFill="1" applyBorder="1"/>
    <xf numFmtId="9" fontId="3" fillId="2" borderId="1" xfId="2" applyFont="1" applyFill="1" applyBorder="1"/>
    <xf numFmtId="165" fontId="4" fillId="2" borderId="0" xfId="0" applyNumberFormat="1" applyFont="1" applyFill="1"/>
    <xf numFmtId="165" fontId="4" fillId="2" borderId="1" xfId="0" applyNumberFormat="1" applyFont="1" applyFill="1" applyBorder="1"/>
    <xf numFmtId="10" fontId="3" fillId="2" borderId="0" xfId="0" applyNumberFormat="1" applyFont="1" applyFill="1"/>
    <xf numFmtId="10" fontId="3" fillId="2" borderId="1" xfId="0" applyNumberFormat="1" applyFont="1" applyFill="1" applyBorder="1"/>
    <xf numFmtId="9" fontId="2" fillId="2" borderId="0" xfId="2" applyFont="1" applyFill="1"/>
    <xf numFmtId="0" fontId="2" fillId="2" borderId="2" xfId="0" applyFont="1" applyFill="1" applyBorder="1"/>
    <xf numFmtId="0" fontId="5" fillId="2" borderId="0" xfId="0" applyFont="1" applyFill="1"/>
    <xf numFmtId="0" fontId="3" fillId="2" borderId="0" xfId="0" applyFont="1" applyFill="1" applyAlignment="1">
      <alignment horizontal="left" indent="1"/>
    </xf>
    <xf numFmtId="0" fontId="2" fillId="2" borderId="4" xfId="0" applyFont="1" applyFill="1" applyBorder="1" applyAlignment="1">
      <alignment horizontal="right"/>
    </xf>
    <xf numFmtId="0" fontId="2" fillId="2" borderId="5" xfId="0" applyFont="1" applyFill="1" applyBorder="1" applyAlignment="1">
      <alignment horizontal="right"/>
    </xf>
    <xf numFmtId="0" fontId="7" fillId="0" borderId="0" xfId="4" applyFont="1" applyAlignment="1">
      <alignment wrapText="1"/>
    </xf>
    <xf numFmtId="0" fontId="27" fillId="0" borderId="0" xfId="4" applyFont="1"/>
    <xf numFmtId="0" fontId="28" fillId="2" borderId="4" xfId="4" applyFont="1" applyFill="1" applyBorder="1" applyAlignment="1">
      <alignment horizontal="left" wrapText="1"/>
    </xf>
    <xf numFmtId="166" fontId="28" fillId="2" borderId="4" xfId="3" applyFont="1" applyFill="1" applyBorder="1" applyAlignment="1">
      <alignment horizontal="center" wrapText="1"/>
    </xf>
    <xf numFmtId="0" fontId="28" fillId="2" borderId="4" xfId="4" applyFont="1" applyFill="1" applyBorder="1" applyAlignment="1">
      <alignment horizontal="center" wrapText="1"/>
    </xf>
    <xf numFmtId="0" fontId="28" fillId="2" borderId="4" xfId="4" applyFont="1" applyFill="1" applyBorder="1" applyAlignment="1">
      <alignment horizontal="right" wrapText="1"/>
    </xf>
    <xf numFmtId="0" fontId="28" fillId="2" borderId="0" xfId="4" applyFont="1" applyFill="1" applyAlignment="1">
      <alignment horizontal="left" vertical="top" wrapText="1"/>
    </xf>
    <xf numFmtId="167" fontId="29" fillId="2" borderId="0" xfId="3" applyNumberFormat="1" applyFont="1" applyFill="1" applyAlignment="1">
      <alignment horizontal="right" vertical="top" wrapText="1"/>
    </xf>
    <xf numFmtId="168" fontId="29" fillId="2" borderId="0" xfId="4" applyNumberFormat="1" applyFont="1" applyFill="1" applyAlignment="1">
      <alignment horizontal="right" vertical="top" wrapText="1"/>
    </xf>
    <xf numFmtId="169" fontId="29" fillId="2" borderId="0" xfId="4" applyNumberFormat="1" applyFont="1" applyFill="1" applyAlignment="1">
      <alignment horizontal="right" vertical="top" wrapText="1"/>
    </xf>
    <xf numFmtId="172" fontId="29" fillId="2" borderId="0" xfId="4" applyNumberFormat="1" applyFont="1" applyFill="1" applyAlignment="1">
      <alignment horizontal="right" vertical="top" wrapText="1"/>
    </xf>
    <xf numFmtId="2" fontId="29" fillId="2" borderId="0" xfId="4" applyNumberFormat="1" applyFont="1" applyFill="1" applyAlignment="1">
      <alignment horizontal="right" vertical="top" wrapText="1"/>
    </xf>
    <xf numFmtId="171" fontId="29" fillId="2" borderId="0" xfId="4" applyNumberFormat="1" applyFont="1" applyFill="1" applyAlignment="1">
      <alignment horizontal="right" vertical="top" wrapText="1"/>
    </xf>
    <xf numFmtId="0" fontId="28" fillId="2" borderId="0" xfId="0" applyFont="1" applyFill="1" applyAlignment="1">
      <alignment horizontal="left" vertical="top" wrapText="1"/>
    </xf>
    <xf numFmtId="167" fontId="29" fillId="2" borderId="0" xfId="26" applyNumberFormat="1" applyFont="1" applyFill="1" applyAlignment="1">
      <alignment horizontal="right" vertical="top" wrapText="1"/>
    </xf>
    <xf numFmtId="170" fontId="27" fillId="0" borderId="0" xfId="2" applyNumberFormat="1" applyFont="1"/>
    <xf numFmtId="168" fontId="29" fillId="2" borderId="0" xfId="0" applyNumberFormat="1" applyFont="1" applyFill="1" applyAlignment="1">
      <alignment horizontal="right" vertical="top" wrapText="1"/>
    </xf>
    <xf numFmtId="172" fontId="29" fillId="2" borderId="0" xfId="0" applyNumberFormat="1" applyFont="1" applyFill="1" applyAlignment="1">
      <alignment vertical="top" wrapText="1"/>
    </xf>
    <xf numFmtId="2" fontId="29" fillId="2" borderId="0" xfId="0" applyNumberFormat="1" applyFont="1" applyFill="1" applyAlignment="1">
      <alignment horizontal="right" vertical="top"/>
    </xf>
    <xf numFmtId="0" fontId="28" fillId="2" borderId="0" xfId="0" applyFont="1" applyFill="1" applyAlignment="1">
      <alignment vertical="top" wrapText="1"/>
    </xf>
    <xf numFmtId="167" fontId="28" fillId="2" borderId="0" xfId="26" applyNumberFormat="1" applyFont="1" applyFill="1" applyAlignment="1">
      <alignment vertical="top" wrapText="1"/>
    </xf>
    <xf numFmtId="168" fontId="28" fillId="2" borderId="0" xfId="26" applyNumberFormat="1" applyFont="1" applyFill="1" applyAlignment="1">
      <alignment vertical="top" wrapText="1"/>
    </xf>
    <xf numFmtId="168" fontId="28" fillId="2" borderId="0" xfId="0" applyNumberFormat="1" applyFont="1" applyFill="1" applyAlignment="1">
      <alignment vertical="top" wrapText="1"/>
    </xf>
    <xf numFmtId="172" fontId="27" fillId="0" borderId="0" xfId="0" applyNumberFormat="1" applyFont="1"/>
    <xf numFmtId="167" fontId="28" fillId="2" borderId="0" xfId="26" applyNumberFormat="1" applyFont="1" applyFill="1" applyAlignment="1">
      <alignment horizontal="right" vertical="top" wrapText="1"/>
    </xf>
    <xf numFmtId="168" fontId="28" fillId="2" borderId="0" xfId="0" applyNumberFormat="1" applyFont="1" applyFill="1" applyAlignment="1">
      <alignment horizontal="right" vertical="top" wrapText="1"/>
    </xf>
    <xf numFmtId="0" fontId="28" fillId="2" borderId="0" xfId="0" applyFont="1" applyFill="1" applyAlignment="1">
      <alignment horizontal="right" vertical="top" wrapText="1"/>
    </xf>
    <xf numFmtId="172" fontId="28" fillId="2" borderId="0" xfId="0" applyNumberFormat="1" applyFont="1" applyFill="1" applyAlignment="1">
      <alignment horizontal="right" vertical="top" wrapText="1"/>
    </xf>
    <xf numFmtId="168" fontId="29" fillId="2" borderId="0" xfId="27" applyNumberFormat="1" applyFont="1" applyFill="1" applyAlignment="1">
      <alignment horizontal="right" vertical="top" wrapText="1"/>
    </xf>
    <xf numFmtId="170" fontId="29" fillId="2" borderId="0" xfId="27" applyNumberFormat="1" applyFont="1" applyFill="1" applyAlignment="1">
      <alignment horizontal="right" vertical="top" wrapText="1"/>
    </xf>
    <xf numFmtId="172" fontId="29" fillId="2" borderId="0" xfId="26" applyNumberFormat="1" applyFont="1" applyFill="1" applyAlignment="1">
      <alignment horizontal="right" vertical="top" wrapText="1"/>
    </xf>
    <xf numFmtId="166" fontId="29" fillId="2" borderId="0" xfId="26" applyFont="1" applyFill="1" applyAlignment="1">
      <alignment horizontal="right" vertical="top" wrapText="1"/>
    </xf>
    <xf numFmtId="0" fontId="28" fillId="2" borderId="2" xfId="0" applyFont="1" applyFill="1" applyBorder="1" applyAlignment="1">
      <alignment horizontal="left" vertical="top" wrapText="1"/>
    </xf>
    <xf numFmtId="167" fontId="29" fillId="2" borderId="2" xfId="26" applyNumberFormat="1" applyFont="1" applyFill="1" applyBorder="1" applyAlignment="1">
      <alignment horizontal="right" vertical="top" wrapText="1"/>
    </xf>
    <xf numFmtId="168" fontId="29" fillId="2" borderId="2" xfId="27" applyNumberFormat="1" applyFont="1" applyFill="1" applyBorder="1" applyAlignment="1">
      <alignment horizontal="right" vertical="top" wrapText="1"/>
    </xf>
    <xf numFmtId="170" fontId="29" fillId="2" borderId="2" xfId="27" applyNumberFormat="1" applyFont="1" applyFill="1" applyBorder="1" applyAlignment="1">
      <alignment horizontal="right" vertical="top" wrapText="1"/>
    </xf>
    <xf numFmtId="172" fontId="29" fillId="2" borderId="2" xfId="26" applyNumberFormat="1" applyFont="1" applyFill="1" applyBorder="1" applyAlignment="1">
      <alignment horizontal="right" vertical="top" wrapText="1"/>
    </xf>
    <xf numFmtId="166" fontId="29" fillId="2" borderId="2" xfId="26" applyFont="1" applyFill="1" applyBorder="1" applyAlignment="1">
      <alignment horizontal="right" vertical="top" wrapText="1"/>
    </xf>
    <xf numFmtId="173" fontId="2" fillId="2" borderId="0" xfId="0" applyNumberFormat="1" applyFont="1" applyFill="1"/>
    <xf numFmtId="173" fontId="2" fillId="2" borderId="3" xfId="0" applyNumberFormat="1" applyFont="1" applyFill="1" applyBorder="1"/>
    <xf numFmtId="173" fontId="2" fillId="2" borderId="2" xfId="0" applyNumberFormat="1" applyFont="1" applyFill="1" applyBorder="1"/>
    <xf numFmtId="2" fontId="2" fillId="2" borderId="0" xfId="0" applyNumberFormat="1" applyFont="1" applyFill="1"/>
    <xf numFmtId="165" fontId="7" fillId="0" borderId="0" xfId="4" applyNumberFormat="1" applyFont="1"/>
    <xf numFmtId="9" fontId="7" fillId="0" borderId="0" xfId="4" applyNumberFormat="1" applyFont="1"/>
    <xf numFmtId="9" fontId="7" fillId="0" borderId="0" xfId="2" applyFont="1"/>
    <xf numFmtId="0" fontId="0" fillId="0" borderId="0" xfId="0" applyAlignment="1">
      <alignment horizontal="center"/>
    </xf>
    <xf numFmtId="0" fontId="33" fillId="0" borderId="0" xfId="0" applyFont="1"/>
    <xf numFmtId="3" fontId="33" fillId="0" borderId="0" xfId="0" applyNumberFormat="1" applyFont="1"/>
    <xf numFmtId="0" fontId="34" fillId="0" borderId="7" xfId="0" applyFont="1" applyBorder="1"/>
    <xf numFmtId="0" fontId="34" fillId="0" borderId="7" xfId="0" applyFont="1" applyBorder="1" applyAlignment="1">
      <alignment wrapText="1"/>
    </xf>
    <xf numFmtId="0" fontId="33" fillId="0" borderId="7" xfId="0" applyFont="1" applyBorder="1"/>
    <xf numFmtId="3" fontId="33" fillId="7" borderId="7" xfId="0" applyNumberFormat="1" applyFont="1" applyFill="1" applyBorder="1" applyAlignment="1">
      <alignment horizontal="center"/>
    </xf>
    <xf numFmtId="4" fontId="33" fillId="7" borderId="7" xfId="0" applyNumberFormat="1" applyFont="1" applyFill="1" applyBorder="1" applyAlignment="1">
      <alignment horizontal="center"/>
    </xf>
    <xf numFmtId="2" fontId="33" fillId="0" borderId="7" xfId="0" applyNumberFormat="1" applyFont="1" applyBorder="1" applyAlignment="1">
      <alignment horizontal="center"/>
    </xf>
    <xf numFmtId="3" fontId="33" fillId="0" borderId="7" xfId="0" applyNumberFormat="1" applyFont="1" applyBorder="1"/>
    <xf numFmtId="3" fontId="33" fillId="0" borderId="7" xfId="0" applyNumberFormat="1" applyFont="1" applyBorder="1" applyAlignment="1">
      <alignment horizontal="center"/>
    </xf>
    <xf numFmtId="0" fontId="33" fillId="0" borderId="7" xfId="0" applyFont="1" applyBorder="1" applyAlignment="1">
      <alignment wrapText="1"/>
    </xf>
    <xf numFmtId="4" fontId="33" fillId="0" borderId="7" xfId="0" applyNumberFormat="1" applyFont="1" applyBorder="1" applyAlignment="1">
      <alignment horizontal="center"/>
    </xf>
    <xf numFmtId="0" fontId="33" fillId="0" borderId="7" xfId="0" applyFont="1" applyBorder="1" applyAlignment="1">
      <alignment horizontal="center"/>
    </xf>
    <xf numFmtId="10" fontId="33" fillId="0" borderId="7" xfId="0" applyNumberFormat="1" applyFont="1" applyBorder="1" applyAlignment="1">
      <alignment horizontal="center"/>
    </xf>
    <xf numFmtId="0" fontId="33" fillId="9" borderId="7" xfId="0" applyFont="1" applyFill="1" applyBorder="1"/>
    <xf numFmtId="0" fontId="34" fillId="9" borderId="7" xfId="0" applyFont="1" applyFill="1" applyBorder="1"/>
    <xf numFmtId="2" fontId="31" fillId="9" borderId="7" xfId="0" applyNumberFormat="1" applyFont="1" applyFill="1" applyBorder="1" applyAlignment="1">
      <alignment horizontal="center"/>
    </xf>
    <xf numFmtId="0" fontId="34" fillId="8" borderId="7" xfId="0" applyFont="1" applyFill="1" applyBorder="1"/>
    <xf numFmtId="10" fontId="34" fillId="8" borderId="7" xfId="0" applyNumberFormat="1" applyFont="1" applyFill="1" applyBorder="1" applyAlignment="1">
      <alignment horizontal="center"/>
    </xf>
    <xf numFmtId="0" fontId="34" fillId="10" borderId="7" xfId="0" applyFont="1" applyFill="1" applyBorder="1" applyAlignment="1">
      <alignment wrapText="1"/>
    </xf>
    <xf numFmtId="3" fontId="33" fillId="10" borderId="7" xfId="0" applyNumberFormat="1" applyFont="1" applyFill="1" applyBorder="1" applyAlignment="1">
      <alignment horizontal="center"/>
    </xf>
    <xf numFmtId="175" fontId="34" fillId="10" borderId="7" xfId="0" applyNumberFormat="1" applyFont="1" applyFill="1" applyBorder="1" applyAlignment="1">
      <alignment horizontal="center"/>
    </xf>
    <xf numFmtId="2" fontId="33" fillId="10" borderId="7" xfId="0" applyNumberFormat="1" applyFont="1" applyFill="1" applyBorder="1" applyAlignment="1">
      <alignment horizontal="center"/>
    </xf>
    <xf numFmtId="3" fontId="33" fillId="10" borderId="7" xfId="0" applyNumberFormat="1" applyFont="1" applyFill="1" applyBorder="1"/>
    <xf numFmtId="4" fontId="33" fillId="10" borderId="7" xfId="0" applyNumberFormat="1" applyFont="1" applyFill="1" applyBorder="1" applyAlignment="1">
      <alignment horizontal="center"/>
    </xf>
    <xf numFmtId="0" fontId="33" fillId="10" borderId="7" xfId="0" applyFont="1" applyFill="1" applyBorder="1" applyAlignment="1">
      <alignment horizontal="center"/>
    </xf>
    <xf numFmtId="10" fontId="33" fillId="10" borderId="7" xfId="0" applyNumberFormat="1" applyFont="1" applyFill="1" applyBorder="1" applyAlignment="1">
      <alignment horizontal="center"/>
    </xf>
    <xf numFmtId="10" fontId="34" fillId="10" borderId="7" xfId="0" applyNumberFormat="1" applyFont="1" applyFill="1" applyBorder="1" applyAlignment="1">
      <alignment horizontal="center"/>
    </xf>
    <xf numFmtId="2" fontId="31" fillId="10" borderId="7" xfId="0" applyNumberFormat="1" applyFont="1" applyFill="1" applyBorder="1" applyAlignment="1">
      <alignment horizontal="center"/>
    </xf>
    <xf numFmtId="0" fontId="32" fillId="0" borderId="7" xfId="0" applyFont="1" applyBorder="1" applyAlignment="1">
      <alignment horizontal="left"/>
    </xf>
    <xf numFmtId="0" fontId="0" fillId="0" borderId="7" xfId="0" applyBorder="1"/>
    <xf numFmtId="0" fontId="0" fillId="0" borderId="7" xfId="0" applyBorder="1" applyAlignment="1">
      <alignment horizontal="center"/>
    </xf>
    <xf numFmtId="0" fontId="34" fillId="0" borderId="7" xfId="0" applyFont="1" applyBorder="1" applyAlignment="1">
      <alignment horizontal="left"/>
    </xf>
    <xf numFmtId="0" fontId="33" fillId="10" borderId="7" xfId="0" applyFont="1" applyFill="1" applyBorder="1"/>
    <xf numFmtId="0" fontId="34" fillId="11" borderId="7" xfId="0" applyFont="1" applyFill="1" applyBorder="1" applyAlignment="1">
      <alignment wrapText="1"/>
    </xf>
    <xf numFmtId="3" fontId="33" fillId="11" borderId="7" xfId="0" applyNumberFormat="1" applyFont="1" applyFill="1" applyBorder="1" applyAlignment="1">
      <alignment horizontal="center"/>
    </xf>
    <xf numFmtId="4" fontId="33" fillId="11" borderId="7" xfId="0" applyNumberFormat="1" applyFont="1" applyFill="1" applyBorder="1" applyAlignment="1">
      <alignment horizontal="center"/>
    </xf>
    <xf numFmtId="2" fontId="33" fillId="11" borderId="7" xfId="0" applyNumberFormat="1" applyFont="1" applyFill="1" applyBorder="1" applyAlignment="1">
      <alignment horizontal="center"/>
    </xf>
    <xf numFmtId="0" fontId="33" fillId="11" borderId="7" xfId="0" applyFont="1" applyFill="1" applyBorder="1" applyAlignment="1">
      <alignment horizontal="center"/>
    </xf>
    <xf numFmtId="3" fontId="33" fillId="11" borderId="7" xfId="0" applyNumberFormat="1" applyFont="1" applyFill="1" applyBorder="1"/>
    <xf numFmtId="3" fontId="36" fillId="11" borderId="7" xfId="0" applyNumberFormat="1" applyFont="1" applyFill="1" applyBorder="1" applyAlignment="1">
      <alignment horizontal="center"/>
    </xf>
    <xf numFmtId="0" fontId="33" fillId="11" borderId="7" xfId="0" applyFont="1" applyFill="1" applyBorder="1"/>
    <xf numFmtId="10" fontId="33" fillId="11" borderId="7" xfId="0" applyNumberFormat="1" applyFont="1" applyFill="1" applyBorder="1" applyAlignment="1">
      <alignment horizontal="center"/>
    </xf>
    <xf numFmtId="10" fontId="34" fillId="11" borderId="7" xfId="0" applyNumberFormat="1" applyFont="1" applyFill="1" applyBorder="1" applyAlignment="1">
      <alignment horizontal="center"/>
    </xf>
    <xf numFmtId="2" fontId="31" fillId="11" borderId="7" xfId="0" applyNumberFormat="1" applyFont="1" applyFill="1" applyBorder="1" applyAlignment="1">
      <alignment horizontal="center"/>
    </xf>
    <xf numFmtId="0" fontId="37" fillId="0" borderId="7" xfId="0" applyFont="1" applyBorder="1" applyAlignment="1">
      <alignment horizontal="center"/>
    </xf>
    <xf numFmtId="176" fontId="33" fillId="0" borderId="0" xfId="0" applyNumberFormat="1" applyFont="1"/>
    <xf numFmtId="174" fontId="38" fillId="0" borderId="0" xfId="0" applyNumberFormat="1" applyFont="1"/>
    <xf numFmtId="10" fontId="33" fillId="11" borderId="7" xfId="0" applyNumberFormat="1" applyFont="1" applyFill="1" applyBorder="1"/>
    <xf numFmtId="10" fontId="34" fillId="11" borderId="7" xfId="0" applyNumberFormat="1" applyFont="1" applyFill="1" applyBorder="1"/>
    <xf numFmtId="0" fontId="38" fillId="0" borderId="0" xfId="0" applyFont="1"/>
    <xf numFmtId="10" fontId="33" fillId="12" borderId="7" xfId="0" applyNumberFormat="1" applyFont="1" applyFill="1" applyBorder="1"/>
    <xf numFmtId="0" fontId="33" fillId="12" borderId="7" xfId="0" applyFont="1" applyFill="1" applyBorder="1"/>
    <xf numFmtId="0" fontId="39" fillId="11" borderId="7" xfId="0" applyFont="1" applyFill="1" applyBorder="1"/>
    <xf numFmtId="0" fontId="40" fillId="0" borderId="0" xfId="0" applyFont="1"/>
    <xf numFmtId="4" fontId="33" fillId="12" borderId="7" xfId="0" applyNumberFormat="1" applyFont="1" applyFill="1" applyBorder="1"/>
    <xf numFmtId="174" fontId="33" fillId="12" borderId="7" xfId="0" applyNumberFormat="1" applyFont="1" applyFill="1" applyBorder="1"/>
    <xf numFmtId="4" fontId="33" fillId="12" borderId="8" xfId="0" applyNumberFormat="1" applyFont="1" applyFill="1" applyBorder="1"/>
    <xf numFmtId="2" fontId="33" fillId="12" borderId="7" xfId="0" applyNumberFormat="1" applyFont="1" applyFill="1" applyBorder="1"/>
    <xf numFmtId="10" fontId="34" fillId="12" borderId="7" xfId="0" applyNumberFormat="1" applyFont="1" applyFill="1" applyBorder="1"/>
    <xf numFmtId="10" fontId="40" fillId="0" borderId="0" xfId="0" applyNumberFormat="1" applyFont="1"/>
    <xf numFmtId="0" fontId="33" fillId="9" borderId="7" xfId="0" applyFont="1" applyFill="1" applyBorder="1" applyAlignment="1">
      <alignment wrapText="1"/>
    </xf>
    <xf numFmtId="0" fontId="34" fillId="9" borderId="7" xfId="0" applyFont="1" applyFill="1" applyBorder="1" applyAlignment="1">
      <alignment wrapText="1"/>
    </xf>
    <xf numFmtId="2" fontId="34" fillId="12" borderId="7" xfId="0" applyNumberFormat="1" applyFont="1" applyFill="1" applyBorder="1"/>
    <xf numFmtId="4" fontId="33" fillId="13" borderId="7" xfId="0" applyNumberFormat="1" applyFont="1" applyFill="1" applyBorder="1" applyAlignment="1">
      <alignment horizontal="center"/>
    </xf>
    <xf numFmtId="10" fontId="0" fillId="0" borderId="7" xfId="0" applyNumberFormat="1" applyBorder="1"/>
    <xf numFmtId="0" fontId="25" fillId="2" borderId="0" xfId="0" applyFont="1" applyFill="1" applyAlignment="1">
      <alignment horizontal="center"/>
    </xf>
    <xf numFmtId="0" fontId="2" fillId="2" borderId="0" xfId="0" applyFont="1" applyFill="1" applyAlignment="1">
      <alignment horizontal="center"/>
    </xf>
    <xf numFmtId="0" fontId="26" fillId="0" borderId="0" xfId="4" applyFont="1" applyAlignment="1">
      <alignment horizontal="center"/>
    </xf>
    <xf numFmtId="0" fontId="2" fillId="0" borderId="0" xfId="0" applyFont="1" applyAlignment="1">
      <alignment horizontal="left" vertical="center" wrapText="1"/>
    </xf>
    <xf numFmtId="0" fontId="30" fillId="0" borderId="0" xfId="0" applyFont="1" applyAlignment="1">
      <alignment horizontal="left" vertical="center" wrapText="1"/>
    </xf>
    <xf numFmtId="0" fontId="2" fillId="0" borderId="6" xfId="0" applyFont="1" applyBorder="1" applyAlignment="1">
      <alignment horizontal="left" vertical="center"/>
    </xf>
    <xf numFmtId="0" fontId="33" fillId="0" borderId="7" xfId="0" applyFont="1" applyBorder="1" applyAlignment="1">
      <alignment horizontal="center"/>
    </xf>
    <xf numFmtId="0" fontId="0" fillId="0" borderId="7" xfId="0" applyBorder="1" applyAlignment="1">
      <alignment horizontal="center"/>
    </xf>
    <xf numFmtId="0" fontId="32" fillId="0" borderId="0" xfId="0" applyFont="1" applyAlignment="1">
      <alignment horizontal="left"/>
    </xf>
  </cellXfs>
  <cellStyles count="28">
    <cellStyle name="ChartingText" xfId="9" xr:uid="{00000000-0005-0000-0000-000000000000}"/>
    <cellStyle name="CHPAboveAverage" xfId="10" xr:uid="{00000000-0005-0000-0000-000001000000}"/>
    <cellStyle name="CHPBelowAverage" xfId="11" xr:uid="{00000000-0005-0000-0000-000002000000}"/>
    <cellStyle name="CHPBottom" xfId="12" xr:uid="{00000000-0005-0000-0000-000003000000}"/>
    <cellStyle name="CHPTop" xfId="13" xr:uid="{00000000-0005-0000-0000-000004000000}"/>
    <cellStyle name="ColumnHeaderNormal" xfId="14" xr:uid="{00000000-0005-0000-0000-000005000000}"/>
    <cellStyle name="Comma" xfId="1" builtinId="3"/>
    <cellStyle name="Comma 2" xfId="3" xr:uid="{00000000-0005-0000-0000-000007000000}"/>
    <cellStyle name="Comma 2 2" xfId="26" xr:uid="{00000000-0005-0000-0000-000008000000}"/>
    <cellStyle name="Invisible" xfId="15" xr:uid="{00000000-0005-0000-0000-000009000000}"/>
    <cellStyle name="NewColumnHeaderNormal" xfId="16" xr:uid="{00000000-0005-0000-0000-00000A000000}"/>
    <cellStyle name="NewSectionHeaderNormal" xfId="17" xr:uid="{00000000-0005-0000-0000-00000B000000}"/>
    <cellStyle name="NewTitleNormal" xfId="18" xr:uid="{00000000-0005-0000-0000-00000C000000}"/>
    <cellStyle name="Normal" xfId="0" builtinId="0"/>
    <cellStyle name="Normal 2" xfId="4" xr:uid="{00000000-0005-0000-0000-00000E000000}"/>
    <cellStyle name="Normal 2 2" xfId="6" xr:uid="{00000000-0005-0000-0000-00000F000000}"/>
    <cellStyle name="Normal 2 2 2" xfId="7" xr:uid="{00000000-0005-0000-0000-000010000000}"/>
    <cellStyle name="Normal 3" xfId="8" xr:uid="{00000000-0005-0000-0000-000011000000}"/>
    <cellStyle name="Percent" xfId="2" builtinId="5"/>
    <cellStyle name="Percent 2" xfId="5" xr:uid="{00000000-0005-0000-0000-000013000000}"/>
    <cellStyle name="Percent 2 2" xfId="27" xr:uid="{00000000-0005-0000-0000-000014000000}"/>
    <cellStyle name="SectionHeaderNormal" xfId="19" xr:uid="{00000000-0005-0000-0000-000015000000}"/>
    <cellStyle name="SubScript" xfId="20" xr:uid="{00000000-0005-0000-0000-000016000000}"/>
    <cellStyle name="SuperScript" xfId="21" xr:uid="{00000000-0005-0000-0000-000017000000}"/>
    <cellStyle name="TextBold" xfId="22" xr:uid="{00000000-0005-0000-0000-000018000000}"/>
    <cellStyle name="TextItalic" xfId="23" xr:uid="{00000000-0005-0000-0000-000019000000}"/>
    <cellStyle name="TextNormal" xfId="24" xr:uid="{00000000-0005-0000-0000-00001A000000}"/>
    <cellStyle name="TitleNormal" xfId="25"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nithh-my.sharepoint.com/Users/thellmann/Dropbox/CA%20Capri%20Marco/Current%20Structure/Chapter%203%20(Financial%20Plan)/Financial%20model/2017-07-14%20-%20Financial%20Model%20v9%20-%20WorkHor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Revenues -&gt;"/>
      <sheetName val="Top-Down"/>
      <sheetName val="Bottom-Up"/>
      <sheetName val="Revenues"/>
      <sheetName val="Costs -&gt;"/>
      <sheetName val="COGS"/>
      <sheetName val="Payroll"/>
      <sheetName val="Other Operating Expenses"/>
      <sheetName val="Capital Expenses"/>
      <sheetName val="Expenses"/>
      <sheetName val="Working Capital"/>
      <sheetName val="Financing"/>
      <sheetName val="Statements -&gt;"/>
      <sheetName val="Cash Flow"/>
      <sheetName val="Income Statement"/>
      <sheetName val="Balance Sheet"/>
      <sheetName val="Other Charts -&gt;"/>
      <sheetName val="Additional Charts"/>
      <sheetName val="DCF Valuation"/>
    </sheetNames>
    <sheetDataSet>
      <sheetData sheetId="0">
        <row r="23">
          <cell r="B23" t="str">
            <v>USD</v>
          </cell>
        </row>
      </sheetData>
      <sheetData sheetId="1"/>
      <sheetData sheetId="2"/>
      <sheetData sheetId="3"/>
      <sheetData sheetId="4"/>
      <sheetData sheetId="5"/>
      <sheetData sheetId="6"/>
      <sheetData sheetId="7"/>
      <sheetData sheetId="8"/>
      <sheetData sheetId="9">
        <row r="52">
          <cell r="R52">
            <v>29000</v>
          </cell>
        </row>
      </sheetData>
      <sheetData sheetId="10"/>
      <sheetData sheetId="11"/>
      <sheetData sheetId="12"/>
      <sheetData sheetId="13"/>
      <sheetData sheetId="14">
        <row r="16">
          <cell r="R16">
            <v>0</v>
          </cell>
        </row>
      </sheetData>
      <sheetData sheetId="15">
        <row r="18">
          <cell r="R18">
            <v>-1411.9047619047619</v>
          </cell>
        </row>
      </sheetData>
      <sheetData sheetId="16"/>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42"/>
  <sheetViews>
    <sheetView tabSelected="1" zoomScale="115" zoomScaleNormal="115" workbookViewId="0">
      <selection activeCell="Q20" sqref="Q20"/>
    </sheetView>
  </sheetViews>
  <sheetFormatPr defaultColWidth="9.140625" defaultRowHeight="15" x14ac:dyDescent="0.25"/>
  <cols>
    <col min="1" max="3" width="9.140625" style="1"/>
    <col min="4" max="12" width="10.85546875" style="1" customWidth="1"/>
    <col min="13" max="16384" width="9.140625" style="1"/>
  </cols>
  <sheetData>
    <row r="1" spans="1:12" x14ac:dyDescent="0.25">
      <c r="A1" s="142" t="s">
        <v>0</v>
      </c>
      <c r="B1" s="142"/>
      <c r="C1" s="142"/>
      <c r="D1" s="142"/>
      <c r="E1" s="142"/>
      <c r="F1" s="142"/>
      <c r="G1" s="142"/>
      <c r="H1" s="142"/>
      <c r="I1" s="142"/>
      <c r="J1" s="142"/>
      <c r="K1" s="142"/>
      <c r="L1" s="142"/>
    </row>
    <row r="2" spans="1:12" x14ac:dyDescent="0.25">
      <c r="B2" s="14"/>
      <c r="C2" s="14"/>
      <c r="D2" s="14"/>
      <c r="E2" s="14"/>
      <c r="F2" s="143" t="s">
        <v>18</v>
      </c>
      <c r="G2" s="143"/>
      <c r="H2" s="14"/>
      <c r="I2" s="14"/>
      <c r="J2" s="14"/>
    </row>
    <row r="3" spans="1:12" x14ac:dyDescent="0.25">
      <c r="B3" s="14"/>
      <c r="C3" s="14"/>
      <c r="D3" s="14"/>
      <c r="E3" s="14"/>
      <c r="F3" s="14"/>
    </row>
    <row r="4" spans="1:12" x14ac:dyDescent="0.25">
      <c r="A4" s="7"/>
      <c r="B4" s="7"/>
      <c r="C4" s="7"/>
      <c r="D4" s="28">
        <v>2009</v>
      </c>
      <c r="E4" s="28">
        <f>D4+1</f>
        <v>2010</v>
      </c>
      <c r="F4" s="28">
        <f t="shared" ref="F4" si="0">E4+1</f>
        <v>2011</v>
      </c>
      <c r="G4" s="29" t="s">
        <v>19</v>
      </c>
      <c r="H4" s="28" t="s">
        <v>20</v>
      </c>
      <c r="I4" s="28" t="s">
        <v>21</v>
      </c>
      <c r="J4" s="28" t="s">
        <v>22</v>
      </c>
      <c r="K4" s="28" t="s">
        <v>23</v>
      </c>
      <c r="L4" s="28" t="s">
        <v>24</v>
      </c>
    </row>
    <row r="5" spans="1:12" x14ac:dyDescent="0.25">
      <c r="G5" s="15"/>
    </row>
    <row r="6" spans="1:12" x14ac:dyDescent="0.25">
      <c r="A6" s="1" t="s">
        <v>1</v>
      </c>
      <c r="D6" s="4">
        <v>9</v>
      </c>
      <c r="E6" s="4">
        <v>22</v>
      </c>
      <c r="F6" s="4">
        <v>63</v>
      </c>
      <c r="G6" s="16">
        <v>137</v>
      </c>
      <c r="H6" s="4">
        <v>198</v>
      </c>
      <c r="I6" s="4">
        <v>260</v>
      </c>
      <c r="J6" s="4">
        <v>335</v>
      </c>
      <c r="K6" s="4">
        <v>425</v>
      </c>
      <c r="L6" s="4">
        <v>525</v>
      </c>
    </row>
    <row r="7" spans="1:12" x14ac:dyDescent="0.25">
      <c r="A7" s="27" t="s">
        <v>42</v>
      </c>
      <c r="B7" s="17"/>
      <c r="C7" s="17"/>
      <c r="D7" s="17"/>
      <c r="E7" s="18">
        <f t="shared" ref="E7:L7" si="1">E6/D6-1</f>
        <v>1.4444444444444446</v>
      </c>
      <c r="F7" s="18">
        <f t="shared" si="1"/>
        <v>1.8636363636363638</v>
      </c>
      <c r="G7" s="19">
        <f t="shared" si="1"/>
        <v>1.1746031746031744</v>
      </c>
      <c r="H7" s="18">
        <f t="shared" si="1"/>
        <v>0.44525547445255476</v>
      </c>
      <c r="I7" s="18">
        <f t="shared" si="1"/>
        <v>0.31313131313131315</v>
      </c>
      <c r="J7" s="18">
        <f t="shared" si="1"/>
        <v>0.28846153846153855</v>
      </c>
      <c r="K7" s="18">
        <f t="shared" si="1"/>
        <v>0.26865671641791056</v>
      </c>
      <c r="L7" s="18">
        <f t="shared" si="1"/>
        <v>0.23529411764705888</v>
      </c>
    </row>
    <row r="8" spans="1:12" x14ac:dyDescent="0.25">
      <c r="A8" s="1" t="s">
        <v>2</v>
      </c>
      <c r="D8" s="20">
        <v>4.2</v>
      </c>
      <c r="E8" s="20">
        <v>10.9</v>
      </c>
      <c r="F8" s="20">
        <v>37.200000000000003</v>
      </c>
      <c r="G8" s="21">
        <v>82.4</v>
      </c>
      <c r="H8" s="20">
        <v>117.1</v>
      </c>
      <c r="I8" s="20">
        <v>153.4</v>
      </c>
      <c r="J8" s="20">
        <v>194.3</v>
      </c>
      <c r="K8" s="20">
        <v>242.3</v>
      </c>
      <c r="L8" s="20">
        <v>290</v>
      </c>
    </row>
    <row r="9" spans="1:12" x14ac:dyDescent="0.25">
      <c r="A9" s="1" t="s">
        <v>3</v>
      </c>
      <c r="D9" s="4">
        <f t="shared" ref="D9:L9" si="2">D6-D8</f>
        <v>4.8</v>
      </c>
      <c r="E9" s="4">
        <f t="shared" si="2"/>
        <v>11.1</v>
      </c>
      <c r="F9" s="4">
        <f t="shared" si="2"/>
        <v>25.799999999999997</v>
      </c>
      <c r="G9" s="16">
        <f t="shared" si="2"/>
        <v>54.599999999999994</v>
      </c>
      <c r="H9" s="4">
        <f t="shared" si="2"/>
        <v>80.900000000000006</v>
      </c>
      <c r="I9" s="4">
        <f t="shared" si="2"/>
        <v>106.6</v>
      </c>
      <c r="J9" s="4">
        <f t="shared" si="2"/>
        <v>140.69999999999999</v>
      </c>
      <c r="K9" s="4">
        <f t="shared" si="2"/>
        <v>182.7</v>
      </c>
      <c r="L9" s="4">
        <f t="shared" si="2"/>
        <v>235</v>
      </c>
    </row>
    <row r="10" spans="1:12" x14ac:dyDescent="0.25">
      <c r="A10" s="1" t="s">
        <v>4</v>
      </c>
      <c r="B10" s="1" t="s">
        <v>5</v>
      </c>
      <c r="D10" s="20">
        <v>2.79</v>
      </c>
      <c r="E10" s="20">
        <v>4.3199999999999994</v>
      </c>
      <c r="F10" s="20">
        <v>8.5</v>
      </c>
      <c r="G10" s="21">
        <v>15.760000000000002</v>
      </c>
      <c r="H10" s="20">
        <v>20.78</v>
      </c>
      <c r="I10" s="20">
        <v>29.900000000000002</v>
      </c>
      <c r="J10" s="20">
        <v>41.85</v>
      </c>
      <c r="K10" s="20">
        <v>57.35</v>
      </c>
      <c r="L10" s="20">
        <v>77.150000000000006</v>
      </c>
    </row>
    <row r="11" spans="1:12" x14ac:dyDescent="0.25">
      <c r="A11" s="1" t="s">
        <v>6</v>
      </c>
      <c r="D11" s="4">
        <f>D9-D10</f>
        <v>2.0099999999999998</v>
      </c>
      <c r="E11" s="4">
        <f t="shared" ref="E11:L11" si="3">E9-E10</f>
        <v>6.78</v>
      </c>
      <c r="F11" s="4">
        <f t="shared" si="3"/>
        <v>17.299999999999997</v>
      </c>
      <c r="G11" s="16">
        <f t="shared" si="3"/>
        <v>38.839999999999989</v>
      </c>
      <c r="H11" s="4">
        <f t="shared" si="3"/>
        <v>60.120000000000005</v>
      </c>
      <c r="I11" s="4">
        <f t="shared" si="3"/>
        <v>76.699999999999989</v>
      </c>
      <c r="J11" s="4">
        <f t="shared" si="3"/>
        <v>98.85</v>
      </c>
      <c r="K11" s="4">
        <f t="shared" si="3"/>
        <v>125.35</v>
      </c>
      <c r="L11" s="4">
        <f t="shared" si="3"/>
        <v>157.85</v>
      </c>
    </row>
    <row r="12" spans="1:12" x14ac:dyDescent="0.25">
      <c r="A12" s="1" t="s">
        <v>7</v>
      </c>
      <c r="D12" s="4">
        <v>4.4999999999999998E-2</v>
      </c>
      <c r="E12" s="4">
        <v>0.11</v>
      </c>
      <c r="F12" s="4">
        <v>0.315</v>
      </c>
      <c r="G12" s="16">
        <v>0.68500000000000005</v>
      </c>
      <c r="H12" s="4">
        <v>0.99</v>
      </c>
      <c r="I12" s="4">
        <v>1.3</v>
      </c>
      <c r="J12" s="4">
        <v>1.675</v>
      </c>
      <c r="K12" s="4">
        <v>2.125</v>
      </c>
      <c r="L12" s="4">
        <v>2.625</v>
      </c>
    </row>
    <row r="13" spans="1:12" x14ac:dyDescent="0.25">
      <c r="A13" s="1" t="s">
        <v>8</v>
      </c>
      <c r="D13" s="4">
        <f>D11-D12</f>
        <v>1.9649999999999999</v>
      </c>
      <c r="E13" s="4">
        <f t="shared" ref="E13:L13" si="4">E11-E12</f>
        <v>6.67</v>
      </c>
      <c r="F13" s="4">
        <f t="shared" si="4"/>
        <v>16.984999999999996</v>
      </c>
      <c r="G13" s="16">
        <f t="shared" si="4"/>
        <v>38.154999999999987</v>
      </c>
      <c r="H13" s="4">
        <f t="shared" si="4"/>
        <v>59.13</v>
      </c>
      <c r="I13" s="4">
        <f t="shared" si="4"/>
        <v>75.399999999999991</v>
      </c>
      <c r="J13" s="4">
        <f t="shared" si="4"/>
        <v>97.174999999999997</v>
      </c>
      <c r="K13" s="4">
        <f t="shared" si="4"/>
        <v>123.22499999999999</v>
      </c>
      <c r="L13" s="4">
        <f t="shared" si="4"/>
        <v>155.22499999999999</v>
      </c>
    </row>
    <row r="14" spans="1:12" x14ac:dyDescent="0.25">
      <c r="A14" s="27" t="s">
        <v>9</v>
      </c>
      <c r="B14" s="17"/>
      <c r="C14" s="17"/>
      <c r="D14" s="22">
        <f t="shared" ref="D14:L14" si="5">D13/D6</f>
        <v>0.21833333333333332</v>
      </c>
      <c r="E14" s="22">
        <f t="shared" si="5"/>
        <v>0.30318181818181816</v>
      </c>
      <c r="F14" s="22">
        <f t="shared" si="5"/>
        <v>0.26960317460317451</v>
      </c>
      <c r="G14" s="23">
        <f t="shared" si="5"/>
        <v>0.27850364963503638</v>
      </c>
      <c r="H14" s="22">
        <f t="shared" si="5"/>
        <v>0.29863636363636364</v>
      </c>
      <c r="I14" s="22">
        <f t="shared" si="5"/>
        <v>0.28999999999999998</v>
      </c>
      <c r="J14" s="22">
        <f t="shared" si="5"/>
        <v>0.29007462686567165</v>
      </c>
      <c r="K14" s="22">
        <f t="shared" si="5"/>
        <v>0.2899411764705882</v>
      </c>
      <c r="L14" s="22">
        <f t="shared" si="5"/>
        <v>0.29566666666666663</v>
      </c>
    </row>
    <row r="15" spans="1:12" x14ac:dyDescent="0.25">
      <c r="A15" s="1" t="s">
        <v>10</v>
      </c>
      <c r="D15" s="20">
        <v>0</v>
      </c>
      <c r="E15" s="20">
        <v>0</v>
      </c>
      <c r="F15" s="20">
        <v>0</v>
      </c>
      <c r="G15" s="21">
        <v>0</v>
      </c>
      <c r="H15" s="20">
        <v>0</v>
      </c>
      <c r="I15" s="20">
        <v>0</v>
      </c>
      <c r="J15" s="20">
        <v>0</v>
      </c>
      <c r="K15" s="20">
        <v>0</v>
      </c>
      <c r="L15" s="20">
        <v>0</v>
      </c>
    </row>
    <row r="16" spans="1:12" x14ac:dyDescent="0.25">
      <c r="A16" s="1" t="s">
        <v>11</v>
      </c>
      <c r="D16" s="4">
        <f t="shared" ref="D16:L16" si="6">D13-D15</f>
        <v>1.9649999999999999</v>
      </c>
      <c r="E16" s="4">
        <f t="shared" si="6"/>
        <v>6.67</v>
      </c>
      <c r="F16" s="4">
        <f t="shared" si="6"/>
        <v>16.984999999999996</v>
      </c>
      <c r="G16" s="16">
        <f t="shared" si="6"/>
        <v>38.154999999999987</v>
      </c>
      <c r="H16" s="4">
        <f t="shared" si="6"/>
        <v>59.13</v>
      </c>
      <c r="I16" s="4">
        <f t="shared" si="6"/>
        <v>75.399999999999991</v>
      </c>
      <c r="J16" s="4">
        <f t="shared" si="6"/>
        <v>97.174999999999997</v>
      </c>
      <c r="K16" s="4">
        <f t="shared" si="6"/>
        <v>123.22499999999999</v>
      </c>
      <c r="L16" s="4">
        <f t="shared" si="6"/>
        <v>155.22499999999999</v>
      </c>
    </row>
    <row r="17" spans="1:12" x14ac:dyDescent="0.25">
      <c r="A17" s="1" t="s">
        <v>12</v>
      </c>
      <c r="C17" s="24">
        <v>0.3</v>
      </c>
      <c r="D17" s="20">
        <f t="shared" ref="D17:L17" si="7">D16*$C$17</f>
        <v>0.58949999999999991</v>
      </c>
      <c r="E17" s="20">
        <f t="shared" si="7"/>
        <v>2.0009999999999999</v>
      </c>
      <c r="F17" s="20">
        <f t="shared" si="7"/>
        <v>5.0954999999999986</v>
      </c>
      <c r="G17" s="21">
        <f t="shared" si="7"/>
        <v>11.446499999999995</v>
      </c>
      <c r="H17" s="20">
        <f t="shared" si="7"/>
        <v>17.739000000000001</v>
      </c>
      <c r="I17" s="20">
        <f t="shared" si="7"/>
        <v>22.619999999999997</v>
      </c>
      <c r="J17" s="20">
        <f t="shared" si="7"/>
        <v>29.152499999999996</v>
      </c>
      <c r="K17" s="20">
        <f t="shared" si="7"/>
        <v>36.967499999999994</v>
      </c>
      <c r="L17" s="20">
        <f t="shared" si="7"/>
        <v>46.567499999999995</v>
      </c>
    </row>
    <row r="18" spans="1:12" x14ac:dyDescent="0.25">
      <c r="A18" s="1" t="s">
        <v>13</v>
      </c>
      <c r="D18" s="4">
        <f>D16-D17</f>
        <v>1.3754999999999999</v>
      </c>
      <c r="E18" s="4">
        <f t="shared" ref="E18:L18" si="8">E16-E17</f>
        <v>4.6690000000000005</v>
      </c>
      <c r="F18" s="4">
        <f t="shared" si="8"/>
        <v>11.889499999999998</v>
      </c>
      <c r="G18" s="16">
        <f t="shared" si="8"/>
        <v>26.708499999999994</v>
      </c>
      <c r="H18" s="4">
        <f t="shared" si="8"/>
        <v>41.391000000000005</v>
      </c>
      <c r="I18" s="4">
        <f t="shared" si="8"/>
        <v>52.779999999999994</v>
      </c>
      <c r="J18" s="4">
        <f t="shared" si="8"/>
        <v>68.022500000000008</v>
      </c>
      <c r="K18" s="4">
        <f t="shared" si="8"/>
        <v>86.257499999999993</v>
      </c>
      <c r="L18" s="4">
        <f t="shared" si="8"/>
        <v>108.6575</v>
      </c>
    </row>
    <row r="19" spans="1:12" x14ac:dyDescent="0.25">
      <c r="G19" s="15"/>
    </row>
    <row r="20" spans="1:12" x14ac:dyDescent="0.25">
      <c r="A20" s="1" t="s">
        <v>14</v>
      </c>
      <c r="G20" s="16">
        <v>1</v>
      </c>
      <c r="H20" s="4">
        <v>1.4452554744525548</v>
      </c>
      <c r="I20" s="4">
        <v>1.8978102189781021</v>
      </c>
      <c r="J20" s="4">
        <v>2.4452554744525545</v>
      </c>
      <c r="K20" s="4">
        <v>3.1021897810218979</v>
      </c>
      <c r="L20" s="4">
        <v>3.832116788321168</v>
      </c>
    </row>
    <row r="21" spans="1:12" x14ac:dyDescent="0.25">
      <c r="A21" s="1" t="s">
        <v>15</v>
      </c>
      <c r="G21" s="16">
        <v>6</v>
      </c>
      <c r="H21" s="4">
        <v>8.6715328467153281</v>
      </c>
      <c r="I21" s="4">
        <v>11.386861313868614</v>
      </c>
      <c r="J21" s="4">
        <v>14.67153284671533</v>
      </c>
      <c r="K21" s="4">
        <v>18.613138686131389</v>
      </c>
      <c r="L21" s="4">
        <v>22.992700729927009</v>
      </c>
    </row>
    <row r="22" spans="1:12" x14ac:dyDescent="0.25">
      <c r="G22" s="15"/>
    </row>
    <row r="23" spans="1:12" x14ac:dyDescent="0.25">
      <c r="A23" s="25" t="s">
        <v>16</v>
      </c>
      <c r="B23" s="25"/>
      <c r="C23" s="25"/>
      <c r="D23" s="25"/>
      <c r="E23" s="25"/>
      <c r="F23" s="25"/>
      <c r="G23" s="69">
        <f>G13*(1-$C$17)+G12-G20-G21</f>
        <v>20.393499999999989</v>
      </c>
      <c r="H23" s="70">
        <f t="shared" ref="H23:L23" si="9">H13*(1-$C$17)+H12-H20-H21</f>
        <v>32.264211678832119</v>
      </c>
      <c r="I23" s="70">
        <f t="shared" si="9"/>
        <v>40.795328467153276</v>
      </c>
      <c r="J23" s="70">
        <f t="shared" si="9"/>
        <v>52.58071167883211</v>
      </c>
      <c r="K23" s="70">
        <f t="shared" si="9"/>
        <v>66.667171532846709</v>
      </c>
      <c r="L23" s="70">
        <f t="shared" si="9"/>
        <v>84.457682481751803</v>
      </c>
    </row>
    <row r="24" spans="1:12" x14ac:dyDescent="0.25">
      <c r="F24" s="3"/>
      <c r="G24" s="68"/>
      <c r="H24" s="68"/>
      <c r="I24" s="68"/>
      <c r="J24" s="68"/>
      <c r="K24" s="68"/>
      <c r="L24" s="68"/>
    </row>
    <row r="25" spans="1:12" x14ac:dyDescent="0.25">
      <c r="A25" s="26" t="s">
        <v>49</v>
      </c>
      <c r="G25" s="71"/>
      <c r="H25" s="71"/>
      <c r="I25" s="71"/>
      <c r="J25" s="71"/>
      <c r="K25" s="71"/>
      <c r="L25" s="71"/>
    </row>
    <row r="26" spans="1:12" x14ac:dyDescent="0.25">
      <c r="G26" s="68"/>
      <c r="H26" s="68"/>
      <c r="I26" s="68"/>
      <c r="J26" s="68"/>
      <c r="K26" s="68"/>
      <c r="L26" s="68"/>
    </row>
    <row r="27" spans="1:12" x14ac:dyDescent="0.25">
      <c r="G27" s="68"/>
      <c r="H27" s="68"/>
      <c r="I27" s="68"/>
      <c r="J27" s="68"/>
      <c r="K27" s="68"/>
      <c r="L27" s="68"/>
    </row>
    <row r="28" spans="1:12" x14ac:dyDescent="0.25">
      <c r="G28" s="68"/>
      <c r="H28" s="68"/>
      <c r="I28" s="68"/>
      <c r="J28" s="68"/>
      <c r="K28" s="68"/>
      <c r="L28" s="68"/>
    </row>
    <row r="29" spans="1:12" x14ac:dyDescent="0.25">
      <c r="F29" s="68"/>
    </row>
    <row r="30" spans="1:12" x14ac:dyDescent="0.25">
      <c r="D30" s="2"/>
      <c r="E30" s="2"/>
      <c r="F30" s="68"/>
      <c r="G30" s="2"/>
      <c r="H30" s="2"/>
      <c r="I30" s="2"/>
      <c r="J30" s="2"/>
      <c r="K30" s="2"/>
      <c r="L30" s="2"/>
    </row>
    <row r="31" spans="1:12" x14ac:dyDescent="0.25">
      <c r="F31" s="68"/>
    </row>
    <row r="32" spans="1:12" x14ac:dyDescent="0.25">
      <c r="F32" s="68"/>
    </row>
    <row r="33" spans="4:12" x14ac:dyDescent="0.25">
      <c r="F33" s="68"/>
    </row>
    <row r="34" spans="4:12" x14ac:dyDescent="0.25">
      <c r="F34" s="68"/>
      <c r="L34" s="4"/>
    </row>
    <row r="35" spans="4:12" x14ac:dyDescent="0.25">
      <c r="F35" s="68"/>
    </row>
    <row r="36" spans="4:12" x14ac:dyDescent="0.25">
      <c r="F36" s="24"/>
    </row>
    <row r="37" spans="4:12" x14ac:dyDescent="0.25">
      <c r="D37" s="2"/>
      <c r="E37" s="2"/>
      <c r="F37" s="24"/>
      <c r="G37" s="2"/>
      <c r="H37" s="2"/>
      <c r="I37" s="2"/>
      <c r="J37" s="2"/>
      <c r="K37" s="2"/>
      <c r="L37" s="5"/>
    </row>
    <row r="38" spans="4:12" x14ac:dyDescent="0.25">
      <c r="D38" s="6"/>
      <c r="E38" s="6"/>
      <c r="F38" s="5"/>
      <c r="G38" s="6"/>
      <c r="H38" s="6"/>
      <c r="I38" s="6"/>
      <c r="J38" s="6"/>
      <c r="K38" s="6"/>
      <c r="L38" s="5"/>
    </row>
    <row r="39" spans="4:12" x14ac:dyDescent="0.25">
      <c r="D39" s="2"/>
      <c r="F39" s="2"/>
      <c r="G39" s="2"/>
      <c r="H39" s="2"/>
      <c r="I39" s="2"/>
      <c r="J39" s="2"/>
      <c r="K39" s="2"/>
      <c r="L39" s="2"/>
    </row>
    <row r="40" spans="4:12" x14ac:dyDescent="0.25">
      <c r="F40" s="2"/>
      <c r="G40" s="2"/>
      <c r="H40" s="2"/>
      <c r="I40" s="2"/>
      <c r="J40" s="2"/>
      <c r="K40" s="2"/>
      <c r="L40" s="2"/>
    </row>
    <row r="42" spans="4:12" x14ac:dyDescent="0.25">
      <c r="F42" s="2"/>
    </row>
  </sheetData>
  <mergeCells count="2">
    <mergeCell ref="A1:L1"/>
    <mergeCell ref="F2:G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77DC6-5A4B-417B-82CA-F7EDB4F15C17}">
  <dimension ref="J10:S11"/>
  <sheetViews>
    <sheetView topLeftCell="H2" zoomScale="205" zoomScaleNormal="205" workbookViewId="0">
      <selection activeCell="M15" sqref="M15"/>
    </sheetView>
  </sheetViews>
  <sheetFormatPr defaultRowHeight="15" x14ac:dyDescent="0.25"/>
  <cols>
    <col min="10" max="10" width="19" customWidth="1"/>
  </cols>
  <sheetData>
    <row r="10" spans="10:19" x14ac:dyDescent="0.25">
      <c r="J10" s="106" t="s">
        <v>6</v>
      </c>
      <c r="K10" s="106">
        <v>2.0099999999999998</v>
      </c>
      <c r="L10" s="106">
        <v>6.78</v>
      </c>
      <c r="M10" s="106">
        <v>17.299999999999997</v>
      </c>
      <c r="N10" s="106">
        <v>38.839999999999989</v>
      </c>
      <c r="O10" s="106">
        <v>60.120000000000005</v>
      </c>
      <c r="P10" s="106">
        <v>76.699999999999989</v>
      </c>
      <c r="Q10" s="106">
        <v>98.85</v>
      </c>
      <c r="R10" s="106">
        <v>125.35</v>
      </c>
      <c r="S10" s="106">
        <v>157.85</v>
      </c>
    </row>
    <row r="11" spans="10:19" x14ac:dyDescent="0.25">
      <c r="J11" s="106" t="s">
        <v>105</v>
      </c>
      <c r="K11" s="106"/>
      <c r="L11" s="141">
        <f>(L10-K10)/K10</f>
        <v>2.3731343283582094</v>
      </c>
      <c r="M11" s="141">
        <f t="shared" ref="M11:S11" si="0">(M10-L10)/L10</f>
        <v>1.5516224188790555</v>
      </c>
      <c r="N11" s="141">
        <f t="shared" si="0"/>
        <v>1.2450867052023118</v>
      </c>
      <c r="O11" s="141">
        <f t="shared" si="0"/>
        <v>0.54788877445932083</v>
      </c>
      <c r="P11" s="141">
        <f t="shared" si="0"/>
        <v>0.27578176979374558</v>
      </c>
      <c r="Q11" s="141">
        <f t="shared" si="0"/>
        <v>0.28878748370273805</v>
      </c>
      <c r="R11" s="141">
        <f t="shared" si="0"/>
        <v>0.26808295397066262</v>
      </c>
      <c r="S11" s="141">
        <f t="shared" si="0"/>
        <v>0.25927403270841642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outlinePr summaryBelow="0" summaryRight="0"/>
    <pageSetUpPr autoPageBreaks="0"/>
  </sheetPr>
  <dimension ref="A1:K32"/>
  <sheetViews>
    <sheetView zoomScaleNormal="100" workbookViewId="0">
      <selection activeCell="L18" sqref="L18"/>
    </sheetView>
  </sheetViews>
  <sheetFormatPr defaultColWidth="8.85546875" defaultRowHeight="12.75" x14ac:dyDescent="0.2"/>
  <cols>
    <col min="1" max="1" width="31" style="8" customWidth="1"/>
    <col min="2" max="2" width="14.42578125" style="8" customWidth="1"/>
    <col min="3" max="3" width="12.42578125" style="8" customWidth="1"/>
    <col min="4" max="4" width="13.7109375" style="8" customWidth="1"/>
    <col min="5" max="5" width="11.85546875" style="8" customWidth="1"/>
    <col min="6" max="6" width="13.42578125" style="8" customWidth="1"/>
    <col min="7" max="7" width="11.85546875" style="8" customWidth="1"/>
    <col min="8" max="8" width="10" style="8" customWidth="1"/>
    <col min="9" max="9" width="9.85546875" style="8" customWidth="1"/>
    <col min="10" max="11" width="20.85546875" style="8" customWidth="1"/>
    <col min="12" max="255" width="9.140625" style="8"/>
    <col min="256" max="256" width="31.42578125" style="8" customWidth="1"/>
    <col min="257" max="257" width="14.42578125" style="8" customWidth="1"/>
    <col min="258" max="258" width="12.42578125" style="8" customWidth="1"/>
    <col min="259" max="259" width="13.7109375" style="8" customWidth="1"/>
    <col min="260" max="260" width="11.85546875" style="8" customWidth="1"/>
    <col min="261" max="261" width="13.42578125" style="8" customWidth="1"/>
    <col min="262" max="262" width="11.85546875" style="8" customWidth="1"/>
    <col min="263" max="264" width="12.42578125" style="8" customWidth="1"/>
    <col min="265" max="267" width="20.85546875" style="8" customWidth="1"/>
    <col min="268" max="511" width="9.140625" style="8"/>
    <col min="512" max="512" width="31.42578125" style="8" customWidth="1"/>
    <col min="513" max="513" width="14.42578125" style="8" customWidth="1"/>
    <col min="514" max="514" width="12.42578125" style="8" customWidth="1"/>
    <col min="515" max="515" width="13.7109375" style="8" customWidth="1"/>
    <col min="516" max="516" width="11.85546875" style="8" customWidth="1"/>
    <col min="517" max="517" width="13.42578125" style="8" customWidth="1"/>
    <col min="518" max="518" width="11.85546875" style="8" customWidth="1"/>
    <col min="519" max="520" width="12.42578125" style="8" customWidth="1"/>
    <col min="521" max="523" width="20.85546875" style="8" customWidth="1"/>
    <col min="524" max="767" width="9.140625" style="8"/>
    <col min="768" max="768" width="31.42578125" style="8" customWidth="1"/>
    <col min="769" max="769" width="14.42578125" style="8" customWidth="1"/>
    <col min="770" max="770" width="12.42578125" style="8" customWidth="1"/>
    <col min="771" max="771" width="13.7109375" style="8" customWidth="1"/>
    <col min="772" max="772" width="11.85546875" style="8" customWidth="1"/>
    <col min="773" max="773" width="13.42578125" style="8" customWidth="1"/>
    <col min="774" max="774" width="11.85546875" style="8" customWidth="1"/>
    <col min="775" max="776" width="12.42578125" style="8" customWidth="1"/>
    <col min="777" max="779" width="20.85546875" style="8" customWidth="1"/>
    <col min="780" max="1023" width="9.140625" style="8"/>
    <col min="1024" max="1024" width="31.42578125" style="8" customWidth="1"/>
    <col min="1025" max="1025" width="14.42578125" style="8" customWidth="1"/>
    <col min="1026" max="1026" width="12.42578125" style="8" customWidth="1"/>
    <col min="1027" max="1027" width="13.7109375" style="8" customWidth="1"/>
    <col min="1028" max="1028" width="11.85546875" style="8" customWidth="1"/>
    <col min="1029" max="1029" width="13.42578125" style="8" customWidth="1"/>
    <col min="1030" max="1030" width="11.85546875" style="8" customWidth="1"/>
    <col min="1031" max="1032" width="12.42578125" style="8" customWidth="1"/>
    <col min="1033" max="1035" width="20.85546875" style="8" customWidth="1"/>
    <col min="1036" max="1279" width="9.140625" style="8"/>
    <col min="1280" max="1280" width="31.42578125" style="8" customWidth="1"/>
    <col min="1281" max="1281" width="14.42578125" style="8" customWidth="1"/>
    <col min="1282" max="1282" width="12.42578125" style="8" customWidth="1"/>
    <col min="1283" max="1283" width="13.7109375" style="8" customWidth="1"/>
    <col min="1284" max="1284" width="11.85546875" style="8" customWidth="1"/>
    <col min="1285" max="1285" width="13.42578125" style="8" customWidth="1"/>
    <col min="1286" max="1286" width="11.85546875" style="8" customWidth="1"/>
    <col min="1287" max="1288" width="12.42578125" style="8" customWidth="1"/>
    <col min="1289" max="1291" width="20.85546875" style="8" customWidth="1"/>
    <col min="1292" max="1535" width="9.140625" style="8"/>
    <col min="1536" max="1536" width="31.42578125" style="8" customWidth="1"/>
    <col min="1537" max="1537" width="14.42578125" style="8" customWidth="1"/>
    <col min="1538" max="1538" width="12.42578125" style="8" customWidth="1"/>
    <col min="1539" max="1539" width="13.7109375" style="8" customWidth="1"/>
    <col min="1540" max="1540" width="11.85546875" style="8" customWidth="1"/>
    <col min="1541" max="1541" width="13.42578125" style="8" customWidth="1"/>
    <col min="1542" max="1542" width="11.85546875" style="8" customWidth="1"/>
    <col min="1543" max="1544" width="12.42578125" style="8" customWidth="1"/>
    <col min="1545" max="1547" width="20.85546875" style="8" customWidth="1"/>
    <col min="1548" max="1791" width="9.140625" style="8"/>
    <col min="1792" max="1792" width="31.42578125" style="8" customWidth="1"/>
    <col min="1793" max="1793" width="14.42578125" style="8" customWidth="1"/>
    <col min="1794" max="1794" width="12.42578125" style="8" customWidth="1"/>
    <col min="1795" max="1795" width="13.7109375" style="8" customWidth="1"/>
    <col min="1796" max="1796" width="11.85546875" style="8" customWidth="1"/>
    <col min="1797" max="1797" width="13.42578125" style="8" customWidth="1"/>
    <col min="1798" max="1798" width="11.85546875" style="8" customWidth="1"/>
    <col min="1799" max="1800" width="12.42578125" style="8" customWidth="1"/>
    <col min="1801" max="1803" width="20.85546875" style="8" customWidth="1"/>
    <col min="1804" max="2047" width="9.140625" style="8"/>
    <col min="2048" max="2048" width="31.42578125" style="8" customWidth="1"/>
    <col min="2049" max="2049" width="14.42578125" style="8" customWidth="1"/>
    <col min="2050" max="2050" width="12.42578125" style="8" customWidth="1"/>
    <col min="2051" max="2051" width="13.7109375" style="8" customWidth="1"/>
    <col min="2052" max="2052" width="11.85546875" style="8" customWidth="1"/>
    <col min="2053" max="2053" width="13.42578125" style="8" customWidth="1"/>
    <col min="2054" max="2054" width="11.85546875" style="8" customWidth="1"/>
    <col min="2055" max="2056" width="12.42578125" style="8" customWidth="1"/>
    <col min="2057" max="2059" width="20.85546875" style="8" customWidth="1"/>
    <col min="2060" max="2303" width="9.140625" style="8"/>
    <col min="2304" max="2304" width="31.42578125" style="8" customWidth="1"/>
    <col min="2305" max="2305" width="14.42578125" style="8" customWidth="1"/>
    <col min="2306" max="2306" width="12.42578125" style="8" customWidth="1"/>
    <col min="2307" max="2307" width="13.7109375" style="8" customWidth="1"/>
    <col min="2308" max="2308" width="11.85546875" style="8" customWidth="1"/>
    <col min="2309" max="2309" width="13.42578125" style="8" customWidth="1"/>
    <col min="2310" max="2310" width="11.85546875" style="8" customWidth="1"/>
    <col min="2311" max="2312" width="12.42578125" style="8" customWidth="1"/>
    <col min="2313" max="2315" width="20.85546875" style="8" customWidth="1"/>
    <col min="2316" max="2559" width="9.140625" style="8"/>
    <col min="2560" max="2560" width="31.42578125" style="8" customWidth="1"/>
    <col min="2561" max="2561" width="14.42578125" style="8" customWidth="1"/>
    <col min="2562" max="2562" width="12.42578125" style="8" customWidth="1"/>
    <col min="2563" max="2563" width="13.7109375" style="8" customWidth="1"/>
    <col min="2564" max="2564" width="11.85546875" style="8" customWidth="1"/>
    <col min="2565" max="2565" width="13.42578125" style="8" customWidth="1"/>
    <col min="2566" max="2566" width="11.85546875" style="8" customWidth="1"/>
    <col min="2567" max="2568" width="12.42578125" style="8" customWidth="1"/>
    <col min="2569" max="2571" width="20.85546875" style="8" customWidth="1"/>
    <col min="2572" max="2815" width="9.140625" style="8"/>
    <col min="2816" max="2816" width="31.42578125" style="8" customWidth="1"/>
    <col min="2817" max="2817" width="14.42578125" style="8" customWidth="1"/>
    <col min="2818" max="2818" width="12.42578125" style="8" customWidth="1"/>
    <col min="2819" max="2819" width="13.7109375" style="8" customWidth="1"/>
    <col min="2820" max="2820" width="11.85546875" style="8" customWidth="1"/>
    <col min="2821" max="2821" width="13.42578125" style="8" customWidth="1"/>
    <col min="2822" max="2822" width="11.85546875" style="8" customWidth="1"/>
    <col min="2823" max="2824" width="12.42578125" style="8" customWidth="1"/>
    <col min="2825" max="2827" width="20.85546875" style="8" customWidth="1"/>
    <col min="2828" max="3071" width="9.140625" style="8"/>
    <col min="3072" max="3072" width="31.42578125" style="8" customWidth="1"/>
    <col min="3073" max="3073" width="14.42578125" style="8" customWidth="1"/>
    <col min="3074" max="3074" width="12.42578125" style="8" customWidth="1"/>
    <col min="3075" max="3075" width="13.7109375" style="8" customWidth="1"/>
    <col min="3076" max="3076" width="11.85546875" style="8" customWidth="1"/>
    <col min="3077" max="3077" width="13.42578125" style="8" customWidth="1"/>
    <col min="3078" max="3078" width="11.85546875" style="8" customWidth="1"/>
    <col min="3079" max="3080" width="12.42578125" style="8" customWidth="1"/>
    <col min="3081" max="3083" width="20.85546875" style="8" customWidth="1"/>
    <col min="3084" max="3327" width="9.140625" style="8"/>
    <col min="3328" max="3328" width="31.42578125" style="8" customWidth="1"/>
    <col min="3329" max="3329" width="14.42578125" style="8" customWidth="1"/>
    <col min="3330" max="3330" width="12.42578125" style="8" customWidth="1"/>
    <col min="3331" max="3331" width="13.7109375" style="8" customWidth="1"/>
    <col min="3332" max="3332" width="11.85546875" style="8" customWidth="1"/>
    <col min="3333" max="3333" width="13.42578125" style="8" customWidth="1"/>
    <col min="3334" max="3334" width="11.85546875" style="8" customWidth="1"/>
    <col min="3335" max="3336" width="12.42578125" style="8" customWidth="1"/>
    <col min="3337" max="3339" width="20.85546875" style="8" customWidth="1"/>
    <col min="3340" max="3583" width="9.140625" style="8"/>
    <col min="3584" max="3584" width="31.42578125" style="8" customWidth="1"/>
    <col min="3585" max="3585" width="14.42578125" style="8" customWidth="1"/>
    <col min="3586" max="3586" width="12.42578125" style="8" customWidth="1"/>
    <col min="3587" max="3587" width="13.7109375" style="8" customWidth="1"/>
    <col min="3588" max="3588" width="11.85546875" style="8" customWidth="1"/>
    <col min="3589" max="3589" width="13.42578125" style="8" customWidth="1"/>
    <col min="3590" max="3590" width="11.85546875" style="8" customWidth="1"/>
    <col min="3591" max="3592" width="12.42578125" style="8" customWidth="1"/>
    <col min="3593" max="3595" width="20.85546875" style="8" customWidth="1"/>
    <col min="3596" max="3839" width="9.140625" style="8"/>
    <col min="3840" max="3840" width="31.42578125" style="8" customWidth="1"/>
    <col min="3841" max="3841" width="14.42578125" style="8" customWidth="1"/>
    <col min="3842" max="3842" width="12.42578125" style="8" customWidth="1"/>
    <col min="3843" max="3843" width="13.7109375" style="8" customWidth="1"/>
    <col min="3844" max="3844" width="11.85546875" style="8" customWidth="1"/>
    <col min="3845" max="3845" width="13.42578125" style="8" customWidth="1"/>
    <col min="3846" max="3846" width="11.85546875" style="8" customWidth="1"/>
    <col min="3847" max="3848" width="12.42578125" style="8" customWidth="1"/>
    <col min="3849" max="3851" width="20.85546875" style="8" customWidth="1"/>
    <col min="3852" max="4095" width="9.140625" style="8"/>
    <col min="4096" max="4096" width="31.42578125" style="8" customWidth="1"/>
    <col min="4097" max="4097" width="14.42578125" style="8" customWidth="1"/>
    <col min="4098" max="4098" width="12.42578125" style="8" customWidth="1"/>
    <col min="4099" max="4099" width="13.7109375" style="8" customWidth="1"/>
    <col min="4100" max="4100" width="11.85546875" style="8" customWidth="1"/>
    <col min="4101" max="4101" width="13.42578125" style="8" customWidth="1"/>
    <col min="4102" max="4102" width="11.85546875" style="8" customWidth="1"/>
    <col min="4103" max="4104" width="12.42578125" style="8" customWidth="1"/>
    <col min="4105" max="4107" width="20.85546875" style="8" customWidth="1"/>
    <col min="4108" max="4351" width="9.140625" style="8"/>
    <col min="4352" max="4352" width="31.42578125" style="8" customWidth="1"/>
    <col min="4353" max="4353" width="14.42578125" style="8" customWidth="1"/>
    <col min="4354" max="4354" width="12.42578125" style="8" customWidth="1"/>
    <col min="4355" max="4355" width="13.7109375" style="8" customWidth="1"/>
    <col min="4356" max="4356" width="11.85546875" style="8" customWidth="1"/>
    <col min="4357" max="4357" width="13.42578125" style="8" customWidth="1"/>
    <col min="4358" max="4358" width="11.85546875" style="8" customWidth="1"/>
    <col min="4359" max="4360" width="12.42578125" style="8" customWidth="1"/>
    <col min="4361" max="4363" width="20.85546875" style="8" customWidth="1"/>
    <col min="4364" max="4607" width="9.140625" style="8"/>
    <col min="4608" max="4608" width="31.42578125" style="8" customWidth="1"/>
    <col min="4609" max="4609" width="14.42578125" style="8" customWidth="1"/>
    <col min="4610" max="4610" width="12.42578125" style="8" customWidth="1"/>
    <col min="4611" max="4611" width="13.7109375" style="8" customWidth="1"/>
    <col min="4612" max="4612" width="11.85546875" style="8" customWidth="1"/>
    <col min="4613" max="4613" width="13.42578125" style="8" customWidth="1"/>
    <col min="4614" max="4614" width="11.85546875" style="8" customWidth="1"/>
    <col min="4615" max="4616" width="12.42578125" style="8" customWidth="1"/>
    <col min="4617" max="4619" width="20.85546875" style="8" customWidth="1"/>
    <col min="4620" max="4863" width="9.140625" style="8"/>
    <col min="4864" max="4864" width="31.42578125" style="8" customWidth="1"/>
    <col min="4865" max="4865" width="14.42578125" style="8" customWidth="1"/>
    <col min="4866" max="4866" width="12.42578125" style="8" customWidth="1"/>
    <col min="4867" max="4867" width="13.7109375" style="8" customWidth="1"/>
    <col min="4868" max="4868" width="11.85546875" style="8" customWidth="1"/>
    <col min="4869" max="4869" width="13.42578125" style="8" customWidth="1"/>
    <col min="4870" max="4870" width="11.85546875" style="8" customWidth="1"/>
    <col min="4871" max="4872" width="12.42578125" style="8" customWidth="1"/>
    <col min="4873" max="4875" width="20.85546875" style="8" customWidth="1"/>
    <col min="4876" max="5119" width="9.140625" style="8"/>
    <col min="5120" max="5120" width="31.42578125" style="8" customWidth="1"/>
    <col min="5121" max="5121" width="14.42578125" style="8" customWidth="1"/>
    <col min="5122" max="5122" width="12.42578125" style="8" customWidth="1"/>
    <col min="5123" max="5123" width="13.7109375" style="8" customWidth="1"/>
    <col min="5124" max="5124" width="11.85546875" style="8" customWidth="1"/>
    <col min="5125" max="5125" width="13.42578125" style="8" customWidth="1"/>
    <col min="5126" max="5126" width="11.85546875" style="8" customWidth="1"/>
    <col min="5127" max="5128" width="12.42578125" style="8" customWidth="1"/>
    <col min="5129" max="5131" width="20.85546875" style="8" customWidth="1"/>
    <col min="5132" max="5375" width="9.140625" style="8"/>
    <col min="5376" max="5376" width="31.42578125" style="8" customWidth="1"/>
    <col min="5377" max="5377" width="14.42578125" style="8" customWidth="1"/>
    <col min="5378" max="5378" width="12.42578125" style="8" customWidth="1"/>
    <col min="5379" max="5379" width="13.7109375" style="8" customWidth="1"/>
    <col min="5380" max="5380" width="11.85546875" style="8" customWidth="1"/>
    <col min="5381" max="5381" width="13.42578125" style="8" customWidth="1"/>
    <col min="5382" max="5382" width="11.85546875" style="8" customWidth="1"/>
    <col min="5383" max="5384" width="12.42578125" style="8" customWidth="1"/>
    <col min="5385" max="5387" width="20.85546875" style="8" customWidth="1"/>
    <col min="5388" max="5631" width="9.140625" style="8"/>
    <col min="5632" max="5632" width="31.42578125" style="8" customWidth="1"/>
    <col min="5633" max="5633" width="14.42578125" style="8" customWidth="1"/>
    <col min="5634" max="5634" width="12.42578125" style="8" customWidth="1"/>
    <col min="5635" max="5635" width="13.7109375" style="8" customWidth="1"/>
    <col min="5636" max="5636" width="11.85546875" style="8" customWidth="1"/>
    <col min="5637" max="5637" width="13.42578125" style="8" customWidth="1"/>
    <col min="5638" max="5638" width="11.85546875" style="8" customWidth="1"/>
    <col min="5639" max="5640" width="12.42578125" style="8" customWidth="1"/>
    <col min="5641" max="5643" width="20.85546875" style="8" customWidth="1"/>
    <col min="5644" max="5887" width="9.140625" style="8"/>
    <col min="5888" max="5888" width="31.42578125" style="8" customWidth="1"/>
    <col min="5889" max="5889" width="14.42578125" style="8" customWidth="1"/>
    <col min="5890" max="5890" width="12.42578125" style="8" customWidth="1"/>
    <col min="5891" max="5891" width="13.7109375" style="8" customWidth="1"/>
    <col min="5892" max="5892" width="11.85546875" style="8" customWidth="1"/>
    <col min="5893" max="5893" width="13.42578125" style="8" customWidth="1"/>
    <col min="5894" max="5894" width="11.85546875" style="8" customWidth="1"/>
    <col min="5895" max="5896" width="12.42578125" style="8" customWidth="1"/>
    <col min="5897" max="5899" width="20.85546875" style="8" customWidth="1"/>
    <col min="5900" max="6143" width="9.140625" style="8"/>
    <col min="6144" max="6144" width="31.42578125" style="8" customWidth="1"/>
    <col min="6145" max="6145" width="14.42578125" style="8" customWidth="1"/>
    <col min="6146" max="6146" width="12.42578125" style="8" customWidth="1"/>
    <col min="6147" max="6147" width="13.7109375" style="8" customWidth="1"/>
    <col min="6148" max="6148" width="11.85546875" style="8" customWidth="1"/>
    <col min="6149" max="6149" width="13.42578125" style="8" customWidth="1"/>
    <col min="6150" max="6150" width="11.85546875" style="8" customWidth="1"/>
    <col min="6151" max="6152" width="12.42578125" style="8" customWidth="1"/>
    <col min="6153" max="6155" width="20.85546875" style="8" customWidth="1"/>
    <col min="6156" max="6399" width="9.140625" style="8"/>
    <col min="6400" max="6400" width="31.42578125" style="8" customWidth="1"/>
    <col min="6401" max="6401" width="14.42578125" style="8" customWidth="1"/>
    <col min="6402" max="6402" width="12.42578125" style="8" customWidth="1"/>
    <col min="6403" max="6403" width="13.7109375" style="8" customWidth="1"/>
    <col min="6404" max="6404" width="11.85546875" style="8" customWidth="1"/>
    <col min="6405" max="6405" width="13.42578125" style="8" customWidth="1"/>
    <col min="6406" max="6406" width="11.85546875" style="8" customWidth="1"/>
    <col min="6407" max="6408" width="12.42578125" style="8" customWidth="1"/>
    <col min="6409" max="6411" width="20.85546875" style="8" customWidth="1"/>
    <col min="6412" max="6655" width="9.140625" style="8"/>
    <col min="6656" max="6656" width="31.42578125" style="8" customWidth="1"/>
    <col min="6657" max="6657" width="14.42578125" style="8" customWidth="1"/>
    <col min="6658" max="6658" width="12.42578125" style="8" customWidth="1"/>
    <col min="6659" max="6659" width="13.7109375" style="8" customWidth="1"/>
    <col min="6660" max="6660" width="11.85546875" style="8" customWidth="1"/>
    <col min="6661" max="6661" width="13.42578125" style="8" customWidth="1"/>
    <col min="6662" max="6662" width="11.85546875" style="8" customWidth="1"/>
    <col min="6663" max="6664" width="12.42578125" style="8" customWidth="1"/>
    <col min="6665" max="6667" width="20.85546875" style="8" customWidth="1"/>
    <col min="6668" max="6911" width="9.140625" style="8"/>
    <col min="6912" max="6912" width="31.42578125" style="8" customWidth="1"/>
    <col min="6913" max="6913" width="14.42578125" style="8" customWidth="1"/>
    <col min="6914" max="6914" width="12.42578125" style="8" customWidth="1"/>
    <col min="6915" max="6915" width="13.7109375" style="8" customWidth="1"/>
    <col min="6916" max="6916" width="11.85546875" style="8" customWidth="1"/>
    <col min="6917" max="6917" width="13.42578125" style="8" customWidth="1"/>
    <col min="6918" max="6918" width="11.85546875" style="8" customWidth="1"/>
    <col min="6919" max="6920" width="12.42578125" style="8" customWidth="1"/>
    <col min="6921" max="6923" width="20.85546875" style="8" customWidth="1"/>
    <col min="6924" max="7167" width="9.140625" style="8"/>
    <col min="7168" max="7168" width="31.42578125" style="8" customWidth="1"/>
    <col min="7169" max="7169" width="14.42578125" style="8" customWidth="1"/>
    <col min="7170" max="7170" width="12.42578125" style="8" customWidth="1"/>
    <col min="7171" max="7171" width="13.7109375" style="8" customWidth="1"/>
    <col min="7172" max="7172" width="11.85546875" style="8" customWidth="1"/>
    <col min="7173" max="7173" width="13.42578125" style="8" customWidth="1"/>
    <col min="7174" max="7174" width="11.85546875" style="8" customWidth="1"/>
    <col min="7175" max="7176" width="12.42578125" style="8" customWidth="1"/>
    <col min="7177" max="7179" width="20.85546875" style="8" customWidth="1"/>
    <col min="7180" max="7423" width="9.140625" style="8"/>
    <col min="7424" max="7424" width="31.42578125" style="8" customWidth="1"/>
    <col min="7425" max="7425" width="14.42578125" style="8" customWidth="1"/>
    <col min="7426" max="7426" width="12.42578125" style="8" customWidth="1"/>
    <col min="7427" max="7427" width="13.7109375" style="8" customWidth="1"/>
    <col min="7428" max="7428" width="11.85546875" style="8" customWidth="1"/>
    <col min="7429" max="7429" width="13.42578125" style="8" customWidth="1"/>
    <col min="7430" max="7430" width="11.85546875" style="8" customWidth="1"/>
    <col min="7431" max="7432" width="12.42578125" style="8" customWidth="1"/>
    <col min="7433" max="7435" width="20.85546875" style="8" customWidth="1"/>
    <col min="7436" max="7679" width="9.140625" style="8"/>
    <col min="7680" max="7680" width="31.42578125" style="8" customWidth="1"/>
    <col min="7681" max="7681" width="14.42578125" style="8" customWidth="1"/>
    <col min="7682" max="7682" width="12.42578125" style="8" customWidth="1"/>
    <col min="7683" max="7683" width="13.7109375" style="8" customWidth="1"/>
    <col min="7684" max="7684" width="11.85546875" style="8" customWidth="1"/>
    <col min="7685" max="7685" width="13.42578125" style="8" customWidth="1"/>
    <col min="7686" max="7686" width="11.85546875" style="8" customWidth="1"/>
    <col min="7687" max="7688" width="12.42578125" style="8" customWidth="1"/>
    <col min="7689" max="7691" width="20.85546875" style="8" customWidth="1"/>
    <col min="7692" max="7935" width="9.140625" style="8"/>
    <col min="7936" max="7936" width="31.42578125" style="8" customWidth="1"/>
    <col min="7937" max="7937" width="14.42578125" style="8" customWidth="1"/>
    <col min="7938" max="7938" width="12.42578125" style="8" customWidth="1"/>
    <col min="7939" max="7939" width="13.7109375" style="8" customWidth="1"/>
    <col min="7940" max="7940" width="11.85546875" style="8" customWidth="1"/>
    <col min="7941" max="7941" width="13.42578125" style="8" customWidth="1"/>
    <col min="7942" max="7942" width="11.85546875" style="8" customWidth="1"/>
    <col min="7943" max="7944" width="12.42578125" style="8" customWidth="1"/>
    <col min="7945" max="7947" width="20.85546875" style="8" customWidth="1"/>
    <col min="7948" max="8191" width="9.140625" style="8"/>
    <col min="8192" max="8192" width="31.42578125" style="8" customWidth="1"/>
    <col min="8193" max="8193" width="14.42578125" style="8" customWidth="1"/>
    <col min="8194" max="8194" width="12.42578125" style="8" customWidth="1"/>
    <col min="8195" max="8195" width="13.7109375" style="8" customWidth="1"/>
    <col min="8196" max="8196" width="11.85546875" style="8" customWidth="1"/>
    <col min="8197" max="8197" width="13.42578125" style="8" customWidth="1"/>
    <col min="8198" max="8198" width="11.85546875" style="8" customWidth="1"/>
    <col min="8199" max="8200" width="12.42578125" style="8" customWidth="1"/>
    <col min="8201" max="8203" width="20.85546875" style="8" customWidth="1"/>
    <col min="8204" max="8447" width="9.140625" style="8"/>
    <col min="8448" max="8448" width="31.42578125" style="8" customWidth="1"/>
    <col min="8449" max="8449" width="14.42578125" style="8" customWidth="1"/>
    <col min="8450" max="8450" width="12.42578125" style="8" customWidth="1"/>
    <col min="8451" max="8451" width="13.7109375" style="8" customWidth="1"/>
    <col min="8452" max="8452" width="11.85546875" style="8" customWidth="1"/>
    <col min="8453" max="8453" width="13.42578125" style="8" customWidth="1"/>
    <col min="8454" max="8454" width="11.85546875" style="8" customWidth="1"/>
    <col min="8455" max="8456" width="12.42578125" style="8" customWidth="1"/>
    <col min="8457" max="8459" width="20.85546875" style="8" customWidth="1"/>
    <col min="8460" max="8703" width="9.140625" style="8"/>
    <col min="8704" max="8704" width="31.42578125" style="8" customWidth="1"/>
    <col min="8705" max="8705" width="14.42578125" style="8" customWidth="1"/>
    <col min="8706" max="8706" width="12.42578125" style="8" customWidth="1"/>
    <col min="8707" max="8707" width="13.7109375" style="8" customWidth="1"/>
    <col min="8708" max="8708" width="11.85546875" style="8" customWidth="1"/>
    <col min="8709" max="8709" width="13.42578125" style="8" customWidth="1"/>
    <col min="8710" max="8710" width="11.85546875" style="8" customWidth="1"/>
    <col min="8711" max="8712" width="12.42578125" style="8" customWidth="1"/>
    <col min="8713" max="8715" width="20.85546875" style="8" customWidth="1"/>
    <col min="8716" max="8959" width="9.140625" style="8"/>
    <col min="8960" max="8960" width="31.42578125" style="8" customWidth="1"/>
    <col min="8961" max="8961" width="14.42578125" style="8" customWidth="1"/>
    <col min="8962" max="8962" width="12.42578125" style="8" customWidth="1"/>
    <col min="8963" max="8963" width="13.7109375" style="8" customWidth="1"/>
    <col min="8964" max="8964" width="11.85546875" style="8" customWidth="1"/>
    <col min="8965" max="8965" width="13.42578125" style="8" customWidth="1"/>
    <col min="8966" max="8966" width="11.85546875" style="8" customWidth="1"/>
    <col min="8967" max="8968" width="12.42578125" style="8" customWidth="1"/>
    <col min="8969" max="8971" width="20.85546875" style="8" customWidth="1"/>
    <col min="8972" max="9215" width="9.140625" style="8"/>
    <col min="9216" max="9216" width="31.42578125" style="8" customWidth="1"/>
    <col min="9217" max="9217" width="14.42578125" style="8" customWidth="1"/>
    <col min="9218" max="9218" width="12.42578125" style="8" customWidth="1"/>
    <col min="9219" max="9219" width="13.7109375" style="8" customWidth="1"/>
    <col min="9220" max="9220" width="11.85546875" style="8" customWidth="1"/>
    <col min="9221" max="9221" width="13.42578125" style="8" customWidth="1"/>
    <col min="9222" max="9222" width="11.85546875" style="8" customWidth="1"/>
    <col min="9223" max="9224" width="12.42578125" style="8" customWidth="1"/>
    <col min="9225" max="9227" width="20.85546875" style="8" customWidth="1"/>
    <col min="9228" max="9471" width="9.140625" style="8"/>
    <col min="9472" max="9472" width="31.42578125" style="8" customWidth="1"/>
    <col min="9473" max="9473" width="14.42578125" style="8" customWidth="1"/>
    <col min="9474" max="9474" width="12.42578125" style="8" customWidth="1"/>
    <col min="9475" max="9475" width="13.7109375" style="8" customWidth="1"/>
    <col min="9476" max="9476" width="11.85546875" style="8" customWidth="1"/>
    <col min="9477" max="9477" width="13.42578125" style="8" customWidth="1"/>
    <col min="9478" max="9478" width="11.85546875" style="8" customWidth="1"/>
    <col min="9479" max="9480" width="12.42578125" style="8" customWidth="1"/>
    <col min="9481" max="9483" width="20.85546875" style="8" customWidth="1"/>
    <col min="9484" max="9727" width="9.140625" style="8"/>
    <col min="9728" max="9728" width="31.42578125" style="8" customWidth="1"/>
    <col min="9729" max="9729" width="14.42578125" style="8" customWidth="1"/>
    <col min="9730" max="9730" width="12.42578125" style="8" customWidth="1"/>
    <col min="9731" max="9731" width="13.7109375" style="8" customWidth="1"/>
    <col min="9732" max="9732" width="11.85546875" style="8" customWidth="1"/>
    <col min="9733" max="9733" width="13.42578125" style="8" customWidth="1"/>
    <col min="9734" max="9734" width="11.85546875" style="8" customWidth="1"/>
    <col min="9735" max="9736" width="12.42578125" style="8" customWidth="1"/>
    <col min="9737" max="9739" width="20.85546875" style="8" customWidth="1"/>
    <col min="9740" max="9983" width="9.140625" style="8"/>
    <col min="9984" max="9984" width="31.42578125" style="8" customWidth="1"/>
    <col min="9985" max="9985" width="14.42578125" style="8" customWidth="1"/>
    <col min="9986" max="9986" width="12.42578125" style="8" customWidth="1"/>
    <col min="9987" max="9987" width="13.7109375" style="8" customWidth="1"/>
    <col min="9988" max="9988" width="11.85546875" style="8" customWidth="1"/>
    <col min="9989" max="9989" width="13.42578125" style="8" customWidth="1"/>
    <col min="9990" max="9990" width="11.85546875" style="8" customWidth="1"/>
    <col min="9991" max="9992" width="12.42578125" style="8" customWidth="1"/>
    <col min="9993" max="9995" width="20.85546875" style="8" customWidth="1"/>
    <col min="9996" max="10239" width="9.140625" style="8"/>
    <col min="10240" max="10240" width="31.42578125" style="8" customWidth="1"/>
    <col min="10241" max="10241" width="14.42578125" style="8" customWidth="1"/>
    <col min="10242" max="10242" width="12.42578125" style="8" customWidth="1"/>
    <col min="10243" max="10243" width="13.7109375" style="8" customWidth="1"/>
    <col min="10244" max="10244" width="11.85546875" style="8" customWidth="1"/>
    <col min="10245" max="10245" width="13.42578125" style="8" customWidth="1"/>
    <col min="10246" max="10246" width="11.85546875" style="8" customWidth="1"/>
    <col min="10247" max="10248" width="12.42578125" style="8" customWidth="1"/>
    <col min="10249" max="10251" width="20.85546875" style="8" customWidth="1"/>
    <col min="10252" max="10495" width="9.140625" style="8"/>
    <col min="10496" max="10496" width="31.42578125" style="8" customWidth="1"/>
    <col min="10497" max="10497" width="14.42578125" style="8" customWidth="1"/>
    <col min="10498" max="10498" width="12.42578125" style="8" customWidth="1"/>
    <col min="10499" max="10499" width="13.7109375" style="8" customWidth="1"/>
    <col min="10500" max="10500" width="11.85546875" style="8" customWidth="1"/>
    <col min="10501" max="10501" width="13.42578125" style="8" customWidth="1"/>
    <col min="10502" max="10502" width="11.85546875" style="8" customWidth="1"/>
    <col min="10503" max="10504" width="12.42578125" style="8" customWidth="1"/>
    <col min="10505" max="10507" width="20.85546875" style="8" customWidth="1"/>
    <col min="10508" max="10751" width="9.140625" style="8"/>
    <col min="10752" max="10752" width="31.42578125" style="8" customWidth="1"/>
    <col min="10753" max="10753" width="14.42578125" style="8" customWidth="1"/>
    <col min="10754" max="10754" width="12.42578125" style="8" customWidth="1"/>
    <col min="10755" max="10755" width="13.7109375" style="8" customWidth="1"/>
    <col min="10756" max="10756" width="11.85546875" style="8" customWidth="1"/>
    <col min="10757" max="10757" width="13.42578125" style="8" customWidth="1"/>
    <col min="10758" max="10758" width="11.85546875" style="8" customWidth="1"/>
    <col min="10759" max="10760" width="12.42578125" style="8" customWidth="1"/>
    <col min="10761" max="10763" width="20.85546875" style="8" customWidth="1"/>
    <col min="10764" max="11007" width="9.140625" style="8"/>
    <col min="11008" max="11008" width="31.42578125" style="8" customWidth="1"/>
    <col min="11009" max="11009" width="14.42578125" style="8" customWidth="1"/>
    <col min="11010" max="11010" width="12.42578125" style="8" customWidth="1"/>
    <col min="11011" max="11011" width="13.7109375" style="8" customWidth="1"/>
    <col min="11012" max="11012" width="11.85546875" style="8" customWidth="1"/>
    <col min="11013" max="11013" width="13.42578125" style="8" customWidth="1"/>
    <col min="11014" max="11014" width="11.85546875" style="8" customWidth="1"/>
    <col min="11015" max="11016" width="12.42578125" style="8" customWidth="1"/>
    <col min="11017" max="11019" width="20.85546875" style="8" customWidth="1"/>
    <col min="11020" max="11263" width="9.140625" style="8"/>
    <col min="11264" max="11264" width="31.42578125" style="8" customWidth="1"/>
    <col min="11265" max="11265" width="14.42578125" style="8" customWidth="1"/>
    <col min="11266" max="11266" width="12.42578125" style="8" customWidth="1"/>
    <col min="11267" max="11267" width="13.7109375" style="8" customWidth="1"/>
    <col min="11268" max="11268" width="11.85546875" style="8" customWidth="1"/>
    <col min="11269" max="11269" width="13.42578125" style="8" customWidth="1"/>
    <col min="11270" max="11270" width="11.85546875" style="8" customWidth="1"/>
    <col min="11271" max="11272" width="12.42578125" style="8" customWidth="1"/>
    <col min="11273" max="11275" width="20.85546875" style="8" customWidth="1"/>
    <col min="11276" max="11519" width="9.140625" style="8"/>
    <col min="11520" max="11520" width="31.42578125" style="8" customWidth="1"/>
    <col min="11521" max="11521" width="14.42578125" style="8" customWidth="1"/>
    <col min="11522" max="11522" width="12.42578125" style="8" customWidth="1"/>
    <col min="11523" max="11523" width="13.7109375" style="8" customWidth="1"/>
    <col min="11524" max="11524" width="11.85546875" style="8" customWidth="1"/>
    <col min="11525" max="11525" width="13.42578125" style="8" customWidth="1"/>
    <col min="11526" max="11526" width="11.85546875" style="8" customWidth="1"/>
    <col min="11527" max="11528" width="12.42578125" style="8" customWidth="1"/>
    <col min="11529" max="11531" width="20.85546875" style="8" customWidth="1"/>
    <col min="11532" max="11775" width="9.140625" style="8"/>
    <col min="11776" max="11776" width="31.42578125" style="8" customWidth="1"/>
    <col min="11777" max="11777" width="14.42578125" style="8" customWidth="1"/>
    <col min="11778" max="11778" width="12.42578125" style="8" customWidth="1"/>
    <col min="11779" max="11779" width="13.7109375" style="8" customWidth="1"/>
    <col min="11780" max="11780" width="11.85546875" style="8" customWidth="1"/>
    <col min="11781" max="11781" width="13.42578125" style="8" customWidth="1"/>
    <col min="11782" max="11782" width="11.85546875" style="8" customWidth="1"/>
    <col min="11783" max="11784" width="12.42578125" style="8" customWidth="1"/>
    <col min="11785" max="11787" width="20.85546875" style="8" customWidth="1"/>
    <col min="11788" max="12031" width="9.140625" style="8"/>
    <col min="12032" max="12032" width="31.42578125" style="8" customWidth="1"/>
    <col min="12033" max="12033" width="14.42578125" style="8" customWidth="1"/>
    <col min="12034" max="12034" width="12.42578125" style="8" customWidth="1"/>
    <col min="12035" max="12035" width="13.7109375" style="8" customWidth="1"/>
    <col min="12036" max="12036" width="11.85546875" style="8" customWidth="1"/>
    <col min="12037" max="12037" width="13.42578125" style="8" customWidth="1"/>
    <col min="12038" max="12038" width="11.85546875" style="8" customWidth="1"/>
    <col min="12039" max="12040" width="12.42578125" style="8" customWidth="1"/>
    <col min="12041" max="12043" width="20.85546875" style="8" customWidth="1"/>
    <col min="12044" max="12287" width="9.140625" style="8"/>
    <col min="12288" max="12288" width="31.42578125" style="8" customWidth="1"/>
    <col min="12289" max="12289" width="14.42578125" style="8" customWidth="1"/>
    <col min="12290" max="12290" width="12.42578125" style="8" customWidth="1"/>
    <col min="12291" max="12291" width="13.7109375" style="8" customWidth="1"/>
    <col min="12292" max="12292" width="11.85546875" style="8" customWidth="1"/>
    <col min="12293" max="12293" width="13.42578125" style="8" customWidth="1"/>
    <col min="12294" max="12294" width="11.85546875" style="8" customWidth="1"/>
    <col min="12295" max="12296" width="12.42578125" style="8" customWidth="1"/>
    <col min="12297" max="12299" width="20.85546875" style="8" customWidth="1"/>
    <col min="12300" max="12543" width="9.140625" style="8"/>
    <col min="12544" max="12544" width="31.42578125" style="8" customWidth="1"/>
    <col min="12545" max="12545" width="14.42578125" style="8" customWidth="1"/>
    <col min="12546" max="12546" width="12.42578125" style="8" customWidth="1"/>
    <col min="12547" max="12547" width="13.7109375" style="8" customWidth="1"/>
    <col min="12548" max="12548" width="11.85546875" style="8" customWidth="1"/>
    <col min="12549" max="12549" width="13.42578125" style="8" customWidth="1"/>
    <col min="12550" max="12550" width="11.85546875" style="8" customWidth="1"/>
    <col min="12551" max="12552" width="12.42578125" style="8" customWidth="1"/>
    <col min="12553" max="12555" width="20.85546875" style="8" customWidth="1"/>
    <col min="12556" max="12799" width="9.140625" style="8"/>
    <col min="12800" max="12800" width="31.42578125" style="8" customWidth="1"/>
    <col min="12801" max="12801" width="14.42578125" style="8" customWidth="1"/>
    <col min="12802" max="12802" width="12.42578125" style="8" customWidth="1"/>
    <col min="12803" max="12803" width="13.7109375" style="8" customWidth="1"/>
    <col min="12804" max="12804" width="11.85546875" style="8" customWidth="1"/>
    <col min="12805" max="12805" width="13.42578125" style="8" customWidth="1"/>
    <col min="12806" max="12806" width="11.85546875" style="8" customWidth="1"/>
    <col min="12807" max="12808" width="12.42578125" style="8" customWidth="1"/>
    <col min="12809" max="12811" width="20.85546875" style="8" customWidth="1"/>
    <col min="12812" max="13055" width="9.140625" style="8"/>
    <col min="13056" max="13056" width="31.42578125" style="8" customWidth="1"/>
    <col min="13057" max="13057" width="14.42578125" style="8" customWidth="1"/>
    <col min="13058" max="13058" width="12.42578125" style="8" customWidth="1"/>
    <col min="13059" max="13059" width="13.7109375" style="8" customWidth="1"/>
    <col min="13060" max="13060" width="11.85546875" style="8" customWidth="1"/>
    <col min="13061" max="13061" width="13.42578125" style="8" customWidth="1"/>
    <col min="13062" max="13062" width="11.85546875" style="8" customWidth="1"/>
    <col min="13063" max="13064" width="12.42578125" style="8" customWidth="1"/>
    <col min="13065" max="13067" width="20.85546875" style="8" customWidth="1"/>
    <col min="13068" max="13311" width="9.140625" style="8"/>
    <col min="13312" max="13312" width="31.42578125" style="8" customWidth="1"/>
    <col min="13313" max="13313" width="14.42578125" style="8" customWidth="1"/>
    <col min="13314" max="13314" width="12.42578125" style="8" customWidth="1"/>
    <col min="13315" max="13315" width="13.7109375" style="8" customWidth="1"/>
    <col min="13316" max="13316" width="11.85546875" style="8" customWidth="1"/>
    <col min="13317" max="13317" width="13.42578125" style="8" customWidth="1"/>
    <col min="13318" max="13318" width="11.85546875" style="8" customWidth="1"/>
    <col min="13319" max="13320" width="12.42578125" style="8" customWidth="1"/>
    <col min="13321" max="13323" width="20.85546875" style="8" customWidth="1"/>
    <col min="13324" max="13567" width="9.140625" style="8"/>
    <col min="13568" max="13568" width="31.42578125" style="8" customWidth="1"/>
    <col min="13569" max="13569" width="14.42578125" style="8" customWidth="1"/>
    <col min="13570" max="13570" width="12.42578125" style="8" customWidth="1"/>
    <col min="13571" max="13571" width="13.7109375" style="8" customWidth="1"/>
    <col min="13572" max="13572" width="11.85546875" style="8" customWidth="1"/>
    <col min="13573" max="13573" width="13.42578125" style="8" customWidth="1"/>
    <col min="13574" max="13574" width="11.85546875" style="8" customWidth="1"/>
    <col min="13575" max="13576" width="12.42578125" style="8" customWidth="1"/>
    <col min="13577" max="13579" width="20.85546875" style="8" customWidth="1"/>
    <col min="13580" max="13823" width="9.140625" style="8"/>
    <col min="13824" max="13824" width="31.42578125" style="8" customWidth="1"/>
    <col min="13825" max="13825" width="14.42578125" style="8" customWidth="1"/>
    <col min="13826" max="13826" width="12.42578125" style="8" customWidth="1"/>
    <col min="13827" max="13827" width="13.7109375" style="8" customWidth="1"/>
    <col min="13828" max="13828" width="11.85546875" style="8" customWidth="1"/>
    <col min="13829" max="13829" width="13.42578125" style="8" customWidth="1"/>
    <col min="13830" max="13830" width="11.85546875" style="8" customWidth="1"/>
    <col min="13831" max="13832" width="12.42578125" style="8" customWidth="1"/>
    <col min="13833" max="13835" width="20.85546875" style="8" customWidth="1"/>
    <col min="13836" max="14079" width="9.140625" style="8"/>
    <col min="14080" max="14080" width="31.42578125" style="8" customWidth="1"/>
    <col min="14081" max="14081" width="14.42578125" style="8" customWidth="1"/>
    <col min="14082" max="14082" width="12.42578125" style="8" customWidth="1"/>
    <col min="14083" max="14083" width="13.7109375" style="8" customWidth="1"/>
    <col min="14084" max="14084" width="11.85546875" style="8" customWidth="1"/>
    <col min="14085" max="14085" width="13.42578125" style="8" customWidth="1"/>
    <col min="14086" max="14086" width="11.85546875" style="8" customWidth="1"/>
    <col min="14087" max="14088" width="12.42578125" style="8" customWidth="1"/>
    <col min="14089" max="14091" width="20.85546875" style="8" customWidth="1"/>
    <col min="14092" max="14335" width="9.140625" style="8"/>
    <col min="14336" max="14336" width="31.42578125" style="8" customWidth="1"/>
    <col min="14337" max="14337" width="14.42578125" style="8" customWidth="1"/>
    <col min="14338" max="14338" width="12.42578125" style="8" customWidth="1"/>
    <col min="14339" max="14339" width="13.7109375" style="8" customWidth="1"/>
    <col min="14340" max="14340" width="11.85546875" style="8" customWidth="1"/>
    <col min="14341" max="14341" width="13.42578125" style="8" customWidth="1"/>
    <col min="14342" max="14342" width="11.85546875" style="8" customWidth="1"/>
    <col min="14343" max="14344" width="12.42578125" style="8" customWidth="1"/>
    <col min="14345" max="14347" width="20.85546875" style="8" customWidth="1"/>
    <col min="14348" max="14591" width="9.140625" style="8"/>
    <col min="14592" max="14592" width="31.42578125" style="8" customWidth="1"/>
    <col min="14593" max="14593" width="14.42578125" style="8" customWidth="1"/>
    <col min="14594" max="14594" width="12.42578125" style="8" customWidth="1"/>
    <col min="14595" max="14595" width="13.7109375" style="8" customWidth="1"/>
    <col min="14596" max="14596" width="11.85546875" style="8" customWidth="1"/>
    <col min="14597" max="14597" width="13.42578125" style="8" customWidth="1"/>
    <col min="14598" max="14598" width="11.85546875" style="8" customWidth="1"/>
    <col min="14599" max="14600" width="12.42578125" style="8" customWidth="1"/>
    <col min="14601" max="14603" width="20.85546875" style="8" customWidth="1"/>
    <col min="14604" max="14847" width="9.140625" style="8"/>
    <col min="14848" max="14848" width="31.42578125" style="8" customWidth="1"/>
    <col min="14849" max="14849" width="14.42578125" style="8" customWidth="1"/>
    <col min="14850" max="14850" width="12.42578125" style="8" customWidth="1"/>
    <col min="14851" max="14851" width="13.7109375" style="8" customWidth="1"/>
    <col min="14852" max="14852" width="11.85546875" style="8" customWidth="1"/>
    <col min="14853" max="14853" width="13.42578125" style="8" customWidth="1"/>
    <col min="14854" max="14854" width="11.85546875" style="8" customWidth="1"/>
    <col min="14855" max="14856" width="12.42578125" style="8" customWidth="1"/>
    <col min="14857" max="14859" width="20.85546875" style="8" customWidth="1"/>
    <col min="14860" max="15103" width="9.140625" style="8"/>
    <col min="15104" max="15104" width="31.42578125" style="8" customWidth="1"/>
    <col min="15105" max="15105" width="14.42578125" style="8" customWidth="1"/>
    <col min="15106" max="15106" width="12.42578125" style="8" customWidth="1"/>
    <col min="15107" max="15107" width="13.7109375" style="8" customWidth="1"/>
    <col min="15108" max="15108" width="11.85546875" style="8" customWidth="1"/>
    <col min="15109" max="15109" width="13.42578125" style="8" customWidth="1"/>
    <col min="15110" max="15110" width="11.85546875" style="8" customWidth="1"/>
    <col min="15111" max="15112" width="12.42578125" style="8" customWidth="1"/>
    <col min="15113" max="15115" width="20.85546875" style="8" customWidth="1"/>
    <col min="15116" max="15359" width="9.140625" style="8"/>
    <col min="15360" max="15360" width="31.42578125" style="8" customWidth="1"/>
    <col min="15361" max="15361" width="14.42578125" style="8" customWidth="1"/>
    <col min="15362" max="15362" width="12.42578125" style="8" customWidth="1"/>
    <col min="15363" max="15363" width="13.7109375" style="8" customWidth="1"/>
    <col min="15364" max="15364" width="11.85546875" style="8" customWidth="1"/>
    <col min="15365" max="15365" width="13.42578125" style="8" customWidth="1"/>
    <col min="15366" max="15366" width="11.85546875" style="8" customWidth="1"/>
    <col min="15367" max="15368" width="12.42578125" style="8" customWidth="1"/>
    <col min="15369" max="15371" width="20.85546875" style="8" customWidth="1"/>
    <col min="15372" max="15615" width="9.140625" style="8"/>
    <col min="15616" max="15616" width="31.42578125" style="8" customWidth="1"/>
    <col min="15617" max="15617" width="14.42578125" style="8" customWidth="1"/>
    <col min="15618" max="15618" width="12.42578125" style="8" customWidth="1"/>
    <col min="15619" max="15619" width="13.7109375" style="8" customWidth="1"/>
    <col min="15620" max="15620" width="11.85546875" style="8" customWidth="1"/>
    <col min="15621" max="15621" width="13.42578125" style="8" customWidth="1"/>
    <col min="15622" max="15622" width="11.85546875" style="8" customWidth="1"/>
    <col min="15623" max="15624" width="12.42578125" style="8" customWidth="1"/>
    <col min="15625" max="15627" width="20.85546875" style="8" customWidth="1"/>
    <col min="15628" max="15871" width="9.140625" style="8"/>
    <col min="15872" max="15872" width="31.42578125" style="8" customWidth="1"/>
    <col min="15873" max="15873" width="14.42578125" style="8" customWidth="1"/>
    <col min="15874" max="15874" width="12.42578125" style="8" customWidth="1"/>
    <col min="15875" max="15875" width="13.7109375" style="8" customWidth="1"/>
    <col min="15876" max="15876" width="11.85546875" style="8" customWidth="1"/>
    <col min="15877" max="15877" width="13.42578125" style="8" customWidth="1"/>
    <col min="15878" max="15878" width="11.85546875" style="8" customWidth="1"/>
    <col min="15879" max="15880" width="12.42578125" style="8" customWidth="1"/>
    <col min="15881" max="15883" width="20.85546875" style="8" customWidth="1"/>
    <col min="15884" max="16127" width="9.140625" style="8"/>
    <col min="16128" max="16128" width="31.42578125" style="8" customWidth="1"/>
    <col min="16129" max="16129" width="14.42578125" style="8" customWidth="1"/>
    <col min="16130" max="16130" width="12.42578125" style="8" customWidth="1"/>
    <col min="16131" max="16131" width="13.7109375" style="8" customWidth="1"/>
    <col min="16132" max="16132" width="11.85546875" style="8" customWidth="1"/>
    <col min="16133" max="16133" width="13.42578125" style="8" customWidth="1"/>
    <col min="16134" max="16134" width="11.85546875" style="8" customWidth="1"/>
    <col min="16135" max="16136" width="12.42578125" style="8" customWidth="1"/>
    <col min="16137" max="16139" width="20.85546875" style="8" customWidth="1"/>
    <col min="16140" max="16383" width="9.140625" style="8"/>
    <col min="16384" max="16384" width="9.140625" style="8" customWidth="1"/>
  </cols>
  <sheetData>
    <row r="1" spans="1:11" ht="14.25" x14ac:dyDescent="0.2">
      <c r="A1" s="144" t="s">
        <v>25</v>
      </c>
      <c r="B1" s="144"/>
      <c r="C1" s="144"/>
      <c r="D1" s="144"/>
      <c r="E1" s="144"/>
      <c r="F1" s="144"/>
      <c r="G1" s="144"/>
      <c r="H1" s="144"/>
      <c r="I1" s="144"/>
    </row>
    <row r="2" spans="1:11" ht="15" x14ac:dyDescent="0.25">
      <c r="A2" s="31"/>
      <c r="B2" s="31"/>
      <c r="C2" s="31"/>
      <c r="D2" s="31" t="s">
        <v>18</v>
      </c>
      <c r="E2" s="31"/>
      <c r="F2" s="31"/>
      <c r="G2" s="31"/>
      <c r="H2" s="31"/>
      <c r="I2" s="31"/>
    </row>
    <row r="3" spans="1:11" ht="15" x14ac:dyDescent="0.25">
      <c r="A3" s="31"/>
      <c r="B3" s="31"/>
      <c r="C3" s="31"/>
      <c r="D3" s="31"/>
      <c r="E3" s="31"/>
      <c r="F3" s="31"/>
      <c r="G3" s="31"/>
      <c r="H3" s="31"/>
      <c r="I3" s="31"/>
    </row>
    <row r="4" spans="1:11" ht="42.75" x14ac:dyDescent="0.2">
      <c r="A4" s="32" t="s">
        <v>26</v>
      </c>
      <c r="B4" s="33" t="s">
        <v>27</v>
      </c>
      <c r="C4" s="34" t="s">
        <v>28</v>
      </c>
      <c r="D4" s="34" t="s">
        <v>29</v>
      </c>
      <c r="E4" s="34" t="s">
        <v>30</v>
      </c>
      <c r="F4" s="34" t="s">
        <v>31</v>
      </c>
      <c r="G4" s="34" t="s">
        <v>32</v>
      </c>
      <c r="H4" s="34" t="s">
        <v>33</v>
      </c>
      <c r="I4" s="35" t="s">
        <v>34</v>
      </c>
      <c r="J4" s="9"/>
      <c r="K4" s="10"/>
    </row>
    <row r="5" spans="1:11" ht="15" x14ac:dyDescent="0.2">
      <c r="A5" s="36" t="s">
        <v>35</v>
      </c>
      <c r="B5" s="37">
        <v>2244</v>
      </c>
      <c r="C5" s="37">
        <v>294.60000000000002</v>
      </c>
      <c r="D5" s="38">
        <v>0.45629999999999998</v>
      </c>
      <c r="E5" s="38">
        <v>0.30099999999999999</v>
      </c>
      <c r="F5" s="39" t="s">
        <v>50</v>
      </c>
      <c r="G5" s="40">
        <v>13.7</v>
      </c>
      <c r="H5" s="40">
        <v>24.3</v>
      </c>
      <c r="I5" s="41">
        <v>1.5</v>
      </c>
      <c r="J5" s="11"/>
      <c r="K5" s="10"/>
    </row>
    <row r="6" spans="1:11" ht="15" x14ac:dyDescent="0.2">
      <c r="A6" s="36" t="s">
        <v>36</v>
      </c>
      <c r="B6" s="37">
        <v>2257.6</v>
      </c>
      <c r="C6" s="37">
        <v>432.7</v>
      </c>
      <c r="D6" s="38">
        <v>0.48149999999999998</v>
      </c>
      <c r="E6" s="38">
        <v>0.03</v>
      </c>
      <c r="F6" s="39" t="s">
        <v>50</v>
      </c>
      <c r="G6" s="40">
        <v>13.3</v>
      </c>
      <c r="H6" s="40">
        <v>31.48</v>
      </c>
      <c r="I6" s="42">
        <v>1.95</v>
      </c>
      <c r="J6" s="11"/>
      <c r="K6" s="10"/>
    </row>
    <row r="7" spans="1:11" ht="15" x14ac:dyDescent="0.2">
      <c r="A7" s="36" t="s">
        <v>37</v>
      </c>
      <c r="B7" s="37">
        <v>107.7</v>
      </c>
      <c r="C7" s="37">
        <v>463.1</v>
      </c>
      <c r="D7" s="38">
        <v>3.8600000000000002E-2</v>
      </c>
      <c r="E7" s="38">
        <v>2E-3</v>
      </c>
      <c r="F7" s="38">
        <v>7.6399999999999996E-2</v>
      </c>
      <c r="G7" s="40">
        <v>4.2</v>
      </c>
      <c r="H7" s="40">
        <v>21.33</v>
      </c>
      <c r="I7" s="42">
        <v>1.35</v>
      </c>
      <c r="J7" s="11"/>
      <c r="K7" s="10"/>
    </row>
    <row r="8" spans="1:11" ht="15" x14ac:dyDescent="0.25">
      <c r="A8" s="43" t="s">
        <v>41</v>
      </c>
      <c r="B8" s="44">
        <v>100206</v>
      </c>
      <c r="C8" s="44">
        <v>43724</v>
      </c>
      <c r="D8" s="45">
        <v>4.7E-2</v>
      </c>
      <c r="E8" s="46">
        <v>0.25259999999999999</v>
      </c>
      <c r="F8" s="46">
        <v>0.2631</v>
      </c>
      <c r="G8" s="47">
        <v>6.4</v>
      </c>
      <c r="H8" s="47">
        <v>10.26</v>
      </c>
      <c r="I8" s="48">
        <v>1.2</v>
      </c>
      <c r="J8" s="11"/>
      <c r="K8" s="10"/>
    </row>
    <row r="9" spans="1:11" ht="6" customHeight="1" x14ac:dyDescent="0.25">
      <c r="A9" s="49"/>
      <c r="B9" s="50"/>
      <c r="C9" s="50"/>
      <c r="D9" s="51"/>
      <c r="E9" s="49"/>
      <c r="F9" s="52"/>
      <c r="G9" s="53"/>
      <c r="H9" s="53"/>
      <c r="I9" s="49"/>
      <c r="J9" s="12"/>
      <c r="K9" s="10"/>
    </row>
    <row r="10" spans="1:11" ht="14.25" x14ac:dyDescent="0.2">
      <c r="A10" s="43" t="s">
        <v>38</v>
      </c>
      <c r="B10" s="54"/>
      <c r="C10" s="54"/>
      <c r="D10" s="55"/>
      <c r="E10" s="56"/>
      <c r="F10" s="55"/>
      <c r="G10" s="57"/>
      <c r="H10" s="57"/>
      <c r="I10" s="56"/>
      <c r="J10" s="9"/>
      <c r="K10" s="10"/>
    </row>
    <row r="11" spans="1:11" ht="15" x14ac:dyDescent="0.2">
      <c r="A11" s="43" t="s">
        <v>39</v>
      </c>
      <c r="B11" s="44">
        <f t="shared" ref="B11:I11" si="0">AVERAGE(B5:B8)</f>
        <v>26203.825000000001</v>
      </c>
      <c r="C11" s="44">
        <f t="shared" si="0"/>
        <v>11228.6</v>
      </c>
      <c r="D11" s="58">
        <f t="shared" si="0"/>
        <v>0.25584999999999997</v>
      </c>
      <c r="E11" s="59">
        <f t="shared" si="0"/>
        <v>0.14639999999999997</v>
      </c>
      <c r="F11" s="58">
        <f t="shared" si="0"/>
        <v>0.16975000000000001</v>
      </c>
      <c r="G11" s="60">
        <f t="shared" si="0"/>
        <v>9.4</v>
      </c>
      <c r="H11" s="60">
        <f t="shared" si="0"/>
        <v>21.842500000000001</v>
      </c>
      <c r="I11" s="61">
        <f t="shared" si="0"/>
        <v>1.5000000000000002</v>
      </c>
      <c r="J11" s="11"/>
      <c r="K11" s="10"/>
    </row>
    <row r="12" spans="1:11" ht="15" x14ac:dyDescent="0.2">
      <c r="A12" s="62" t="s">
        <v>40</v>
      </c>
      <c r="B12" s="63">
        <f t="shared" ref="B12:I12" si="1">MEDIAN(B5:B8)</f>
        <v>2250.8000000000002</v>
      </c>
      <c r="C12" s="63">
        <f t="shared" si="1"/>
        <v>447.9</v>
      </c>
      <c r="D12" s="64">
        <f t="shared" si="1"/>
        <v>0.25164999999999998</v>
      </c>
      <c r="E12" s="65">
        <f t="shared" si="1"/>
        <v>0.14129999999999998</v>
      </c>
      <c r="F12" s="64">
        <f t="shared" si="1"/>
        <v>0.16975000000000001</v>
      </c>
      <c r="G12" s="66">
        <f t="shared" si="1"/>
        <v>9.8500000000000014</v>
      </c>
      <c r="H12" s="66">
        <f t="shared" si="1"/>
        <v>22.814999999999998</v>
      </c>
      <c r="I12" s="67">
        <f t="shared" si="1"/>
        <v>1.425</v>
      </c>
      <c r="J12" s="11"/>
      <c r="K12" s="10"/>
    </row>
    <row r="13" spans="1:11" ht="18.75" customHeight="1" x14ac:dyDescent="0.2">
      <c r="A13" s="147" t="s">
        <v>47</v>
      </c>
      <c r="B13" s="147"/>
      <c r="C13" s="147"/>
      <c r="D13" s="147"/>
      <c r="E13" s="147"/>
      <c r="F13" s="147"/>
      <c r="G13" s="147"/>
      <c r="H13" s="147"/>
      <c r="I13" s="147"/>
      <c r="J13" s="13"/>
      <c r="K13" s="10"/>
    </row>
    <row r="15" spans="1:11" ht="20.25" customHeight="1" x14ac:dyDescent="0.25">
      <c r="A15" s="31" t="s">
        <v>17</v>
      </c>
      <c r="B15" s="31"/>
      <c r="C15" s="31"/>
      <c r="D15" s="31"/>
      <c r="E15" s="31"/>
      <c r="F15" s="31"/>
      <c r="G15" s="31"/>
      <c r="H15" s="31"/>
      <c r="I15" s="31"/>
    </row>
    <row r="16" spans="1:11" ht="38.25" customHeight="1" x14ac:dyDescent="0.2">
      <c r="A16" s="145" t="s">
        <v>43</v>
      </c>
      <c r="B16" s="145"/>
      <c r="C16" s="145"/>
      <c r="D16" s="145"/>
      <c r="E16" s="145"/>
      <c r="F16" s="145"/>
      <c r="G16" s="145"/>
      <c r="H16" s="145"/>
      <c r="I16" s="145"/>
    </row>
    <row r="17" spans="1:9" ht="34.5" customHeight="1" x14ac:dyDescent="0.2">
      <c r="A17" s="145" t="s">
        <v>48</v>
      </c>
      <c r="B17" s="145"/>
      <c r="C17" s="145"/>
      <c r="D17" s="145"/>
      <c r="E17" s="145"/>
      <c r="F17" s="145"/>
      <c r="G17" s="145"/>
      <c r="H17" s="145"/>
      <c r="I17" s="145"/>
    </row>
    <row r="18" spans="1:9" ht="48.75" customHeight="1" x14ac:dyDescent="0.2">
      <c r="A18" s="145" t="s">
        <v>44</v>
      </c>
      <c r="B18" s="145"/>
      <c r="C18" s="145"/>
      <c r="D18" s="145"/>
      <c r="E18" s="145"/>
      <c r="F18" s="145"/>
      <c r="G18" s="145"/>
      <c r="H18" s="145"/>
      <c r="I18" s="145"/>
    </row>
    <row r="19" spans="1:9" ht="45" customHeight="1" x14ac:dyDescent="0.2">
      <c r="A19" s="146" t="s">
        <v>45</v>
      </c>
      <c r="B19" s="146"/>
      <c r="C19" s="146"/>
      <c r="D19" s="146"/>
      <c r="E19" s="146"/>
      <c r="F19" s="146"/>
      <c r="G19" s="146"/>
      <c r="H19" s="146"/>
      <c r="I19" s="146"/>
    </row>
    <row r="21" spans="1:9" x14ac:dyDescent="0.2">
      <c r="A21" s="8" t="s">
        <v>46</v>
      </c>
    </row>
    <row r="23" spans="1:9" ht="24.95" customHeight="1" x14ac:dyDescent="0.2">
      <c r="A23" s="30"/>
    </row>
    <row r="27" spans="1:9" x14ac:dyDescent="0.2">
      <c r="C27" s="72"/>
      <c r="F27" s="72"/>
    </row>
    <row r="28" spans="1:9" x14ac:dyDescent="0.2">
      <c r="C28" s="73"/>
      <c r="F28" s="73"/>
    </row>
    <row r="29" spans="1:9" x14ac:dyDescent="0.2">
      <c r="C29" s="72"/>
      <c r="F29" s="72"/>
    </row>
    <row r="31" spans="1:9" x14ac:dyDescent="0.2">
      <c r="C31" s="72"/>
      <c r="F31" s="72"/>
    </row>
    <row r="32" spans="1:9" x14ac:dyDescent="0.2">
      <c r="C32" s="74"/>
      <c r="F32" s="74"/>
    </row>
  </sheetData>
  <mergeCells count="6">
    <mergeCell ref="A1:I1"/>
    <mergeCell ref="A16:I16"/>
    <mergeCell ref="A17:I17"/>
    <mergeCell ref="A19:I19"/>
    <mergeCell ref="A13:I13"/>
    <mergeCell ref="A18:I18"/>
  </mergeCells>
  <pageMargins left="0.2" right="0.2" top="0.5" bottom="0.5" header="0.5" footer="0.5"/>
  <pageSetup fitToWidth="0" fitToHeight="0" orientation="landscape"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6CB41-A9B2-407C-960B-9DFCB5EE9328}">
  <sheetPr codeName="Sheet4">
    <tabColor theme="3" tint="0.79998168889431442"/>
  </sheetPr>
  <dimension ref="A1:G30"/>
  <sheetViews>
    <sheetView topLeftCell="A3" zoomScaleNormal="100" workbookViewId="0">
      <selection activeCell="K18" sqref="K18"/>
    </sheetView>
  </sheetViews>
  <sheetFormatPr defaultColWidth="8.85546875" defaultRowHeight="15" x14ac:dyDescent="0.25"/>
  <cols>
    <col min="1" max="1" width="53.5703125" customWidth="1"/>
    <col min="2" max="2" width="22.28515625" customWidth="1"/>
    <col min="3" max="3" width="19.140625" customWidth="1"/>
    <col min="4" max="4" width="20" customWidth="1"/>
    <col min="5" max="5" width="18.42578125" customWidth="1"/>
    <col min="6" max="6" width="25.7109375" customWidth="1"/>
  </cols>
  <sheetData>
    <row r="1" spans="1:7" ht="18.75" x14ac:dyDescent="0.3">
      <c r="A1" s="105" t="s">
        <v>77</v>
      </c>
      <c r="B1" s="106"/>
      <c r="C1" s="106"/>
      <c r="D1" s="106"/>
      <c r="E1" s="107"/>
      <c r="F1" s="107"/>
      <c r="G1" s="130">
        <v>0.3</v>
      </c>
    </row>
    <row r="2" spans="1:7" s="76" customFormat="1" ht="14.45" customHeight="1" x14ac:dyDescent="0.25">
      <c r="A2" s="108"/>
      <c r="B2" s="80"/>
      <c r="C2" s="80"/>
      <c r="D2" s="80"/>
      <c r="E2" s="80"/>
      <c r="F2" s="80"/>
      <c r="G2" s="130">
        <v>0.32</v>
      </c>
    </row>
    <row r="3" spans="1:7" s="76" customFormat="1" ht="60.75" customHeight="1" x14ac:dyDescent="0.25">
      <c r="A3" s="78" t="s">
        <v>51</v>
      </c>
      <c r="B3" s="110" t="s">
        <v>73</v>
      </c>
      <c r="C3" s="79" t="s">
        <v>52</v>
      </c>
      <c r="D3" s="79" t="s">
        <v>75</v>
      </c>
      <c r="E3" s="95" t="s">
        <v>74</v>
      </c>
      <c r="F3" s="79" t="s">
        <v>103</v>
      </c>
      <c r="G3" s="130">
        <v>0.34</v>
      </c>
    </row>
    <row r="4" spans="1:7" s="76" customFormat="1" ht="15.75" x14ac:dyDescent="0.25">
      <c r="A4" s="80" t="s">
        <v>53</v>
      </c>
      <c r="B4" s="111">
        <v>30000000</v>
      </c>
      <c r="C4" s="81">
        <v>30000000</v>
      </c>
      <c r="D4" s="81">
        <v>30000000</v>
      </c>
      <c r="E4" s="96">
        <v>30000000</v>
      </c>
      <c r="F4" s="81">
        <v>30000000</v>
      </c>
      <c r="G4" s="130">
        <v>0.36</v>
      </c>
    </row>
    <row r="5" spans="1:7" s="76" customFormat="1" ht="15.75" x14ac:dyDescent="0.25">
      <c r="A5" s="80" t="s">
        <v>54</v>
      </c>
      <c r="B5" s="111">
        <v>6</v>
      </c>
      <c r="C5" s="81">
        <v>6</v>
      </c>
      <c r="D5" s="81">
        <v>6</v>
      </c>
      <c r="E5" s="96">
        <v>6</v>
      </c>
      <c r="F5" s="81">
        <v>6</v>
      </c>
      <c r="G5" s="130">
        <v>0.38</v>
      </c>
    </row>
    <row r="6" spans="1:7" s="76" customFormat="1" ht="15.75" x14ac:dyDescent="0.25">
      <c r="A6" s="80" t="s">
        <v>107</v>
      </c>
      <c r="B6" s="112">
        <v>0.5</v>
      </c>
      <c r="C6" s="82">
        <v>0.6</v>
      </c>
      <c r="D6" s="82">
        <v>0.4</v>
      </c>
      <c r="E6" s="97">
        <v>0.58120000000000005</v>
      </c>
      <c r="F6" s="140">
        <v>0.3</v>
      </c>
      <c r="G6" s="130">
        <v>0.4</v>
      </c>
    </row>
    <row r="7" spans="1:7" s="76" customFormat="1" ht="15.75" x14ac:dyDescent="0.25">
      <c r="A7" s="80" t="s">
        <v>56</v>
      </c>
      <c r="B7" s="113">
        <f t="shared" ref="B7:F7" si="0">(1+B6)^B5</f>
        <v>11.390625</v>
      </c>
      <c r="C7" s="83">
        <f t="shared" si="0"/>
        <v>16.77721600000001</v>
      </c>
      <c r="D7" s="83">
        <f t="shared" si="0"/>
        <v>7.5295359999999967</v>
      </c>
      <c r="E7" s="98">
        <f t="shared" si="0"/>
        <v>15.628627280649988</v>
      </c>
      <c r="F7" s="83">
        <f t="shared" si="0"/>
        <v>4.8268090000000017</v>
      </c>
      <c r="G7" s="130">
        <v>0.42</v>
      </c>
    </row>
    <row r="8" spans="1:7" s="76" customFormat="1" ht="15.75" x14ac:dyDescent="0.25">
      <c r="A8" s="80"/>
      <c r="B8" s="114"/>
      <c r="C8" s="88"/>
      <c r="D8" s="88"/>
      <c r="E8" s="101"/>
      <c r="F8" s="88"/>
      <c r="G8" s="130">
        <v>0.44</v>
      </c>
    </row>
    <row r="9" spans="1:7" s="76" customFormat="1" ht="15.75" x14ac:dyDescent="0.25">
      <c r="A9" s="78" t="s">
        <v>57</v>
      </c>
      <c r="B9" s="115"/>
      <c r="C9" s="85"/>
      <c r="D9" s="85"/>
      <c r="E9" s="96"/>
      <c r="F9" s="85"/>
      <c r="G9" s="130">
        <v>0.46</v>
      </c>
    </row>
    <row r="10" spans="1:7" s="76" customFormat="1" ht="31.5" x14ac:dyDescent="0.25">
      <c r="A10" s="86" t="s">
        <v>99</v>
      </c>
      <c r="B10" s="111">
        <f>157.85*9.9*1000000</f>
        <v>1562715000</v>
      </c>
      <c r="C10" s="81">
        <f t="shared" ref="C10:F10" si="1">157.85*9.9*1000000</f>
        <v>1562715000</v>
      </c>
      <c r="D10" s="81">
        <f t="shared" si="1"/>
        <v>1562715000</v>
      </c>
      <c r="E10" s="96">
        <f t="shared" si="1"/>
        <v>1562715000</v>
      </c>
      <c r="F10" s="81">
        <f t="shared" si="1"/>
        <v>1562715000</v>
      </c>
      <c r="G10" s="130">
        <v>0.48</v>
      </c>
    </row>
    <row r="11" spans="1:7" s="76" customFormat="1" ht="15.75" x14ac:dyDescent="0.25">
      <c r="A11" s="80"/>
      <c r="B11" s="111"/>
      <c r="C11" s="85"/>
      <c r="D11" s="85"/>
      <c r="E11" s="96"/>
      <c r="F11" s="85"/>
      <c r="G11" s="130">
        <v>0.5</v>
      </c>
    </row>
    <row r="12" spans="1:7" s="76" customFormat="1" ht="15.75" x14ac:dyDescent="0.25">
      <c r="A12" s="78" t="s">
        <v>58</v>
      </c>
      <c r="B12" s="115"/>
      <c r="C12" s="84"/>
      <c r="D12" s="84"/>
      <c r="E12" s="99"/>
      <c r="F12" s="84"/>
      <c r="G12" s="130">
        <v>0.52</v>
      </c>
    </row>
    <row r="13" spans="1:7" s="76" customFormat="1" ht="18.75" x14ac:dyDescent="0.35">
      <c r="A13" s="80" t="s">
        <v>59</v>
      </c>
      <c r="B13" s="111">
        <f t="shared" ref="B13:F13" si="2">B10/B7</f>
        <v>137193086.41975307</v>
      </c>
      <c r="C13" s="85">
        <f t="shared" si="2"/>
        <v>93145072.460174501</v>
      </c>
      <c r="D13" s="85">
        <f t="shared" si="2"/>
        <v>207544661.45058617</v>
      </c>
      <c r="E13" s="96">
        <f t="shared" si="2"/>
        <v>99990547.598176986</v>
      </c>
      <c r="F13" s="85">
        <f t="shared" si="2"/>
        <v>323757372.62443978</v>
      </c>
      <c r="G13" s="130">
        <v>0.54</v>
      </c>
    </row>
    <row r="14" spans="1:7" s="76" customFormat="1" ht="18.75" x14ac:dyDescent="0.35">
      <c r="A14" s="80" t="s">
        <v>60</v>
      </c>
      <c r="B14" s="111">
        <f t="shared" ref="B14:F14" si="3">B13-B4</f>
        <v>107193086.41975307</v>
      </c>
      <c r="C14" s="85">
        <f t="shared" si="3"/>
        <v>63145072.460174501</v>
      </c>
      <c r="D14" s="85">
        <f t="shared" si="3"/>
        <v>177544661.45058617</v>
      </c>
      <c r="E14" s="96">
        <f t="shared" si="3"/>
        <v>69990547.598176986</v>
      </c>
      <c r="F14" s="85">
        <f t="shared" si="3"/>
        <v>293757372.62443978</v>
      </c>
      <c r="G14" s="130">
        <v>0.56000000000000005</v>
      </c>
    </row>
    <row r="15" spans="1:7" s="76" customFormat="1" ht="15.75" x14ac:dyDescent="0.25">
      <c r="A15" s="80" t="s">
        <v>61</v>
      </c>
      <c r="B15" s="112">
        <f t="shared" ref="B15:F15" si="4">B14/B16</f>
        <v>107.19308641975307</v>
      </c>
      <c r="C15" s="87">
        <f t="shared" si="4"/>
        <v>63.145072460174504</v>
      </c>
      <c r="D15" s="87">
        <f t="shared" si="4"/>
        <v>177.54466145058618</v>
      </c>
      <c r="E15" s="100">
        <f t="shared" si="4"/>
        <v>69.990547598176988</v>
      </c>
      <c r="F15" s="87">
        <f t="shared" si="4"/>
        <v>293.75737262443977</v>
      </c>
      <c r="G15" s="130">
        <v>0.57999999999999996</v>
      </c>
    </row>
    <row r="16" spans="1:7" s="76" customFormat="1" ht="18.75" x14ac:dyDescent="0.35">
      <c r="A16" s="80" t="s">
        <v>62</v>
      </c>
      <c r="B16" s="111">
        <f>B21+B22</f>
        <v>1000000</v>
      </c>
      <c r="C16" s="85">
        <f t="shared" ref="C16:F16" si="5">C21+C22</f>
        <v>1000000</v>
      </c>
      <c r="D16" s="85">
        <f t="shared" si="5"/>
        <v>1000000</v>
      </c>
      <c r="E16" s="96">
        <f t="shared" si="5"/>
        <v>1000000</v>
      </c>
      <c r="F16" s="85">
        <f t="shared" si="5"/>
        <v>1000000</v>
      </c>
      <c r="G16" s="130">
        <v>0.6</v>
      </c>
    </row>
    <row r="17" spans="1:7" s="76" customFormat="1" ht="18.75" x14ac:dyDescent="0.35">
      <c r="A17" s="80" t="s">
        <v>63</v>
      </c>
      <c r="B17" s="111">
        <f t="shared" ref="B17:F17" si="6">B4/B15</f>
        <v>279868.79566583439</v>
      </c>
      <c r="C17" s="85">
        <f t="shared" si="6"/>
        <v>475096.45378775918</v>
      </c>
      <c r="D17" s="85">
        <f t="shared" si="6"/>
        <v>168971.56892745846</v>
      </c>
      <c r="E17" s="96">
        <f t="shared" si="6"/>
        <v>428629.30823506508</v>
      </c>
      <c r="F17" s="85">
        <f t="shared" si="6"/>
        <v>102125.09640857295</v>
      </c>
      <c r="G17" s="130">
        <v>0.62</v>
      </c>
    </row>
    <row r="18" spans="1:7" s="76" customFormat="1" ht="18.75" x14ac:dyDescent="0.35">
      <c r="A18" s="80" t="s">
        <v>64</v>
      </c>
      <c r="B18" s="111">
        <f t="shared" ref="B18:F18" si="7">B16+B17</f>
        <v>1279868.7956658343</v>
      </c>
      <c r="C18" s="85">
        <f t="shared" si="7"/>
        <v>1475096.4537877592</v>
      </c>
      <c r="D18" s="85">
        <f t="shared" si="7"/>
        <v>1168971.5689274585</v>
      </c>
      <c r="E18" s="96">
        <f t="shared" si="7"/>
        <v>1428629.3082350651</v>
      </c>
      <c r="F18" s="85">
        <f t="shared" si="7"/>
        <v>1102125.096408573</v>
      </c>
      <c r="G18" s="130">
        <v>0.64</v>
      </c>
    </row>
    <row r="19" spans="1:7" s="76" customFormat="1" ht="15.75" x14ac:dyDescent="0.25">
      <c r="A19" s="80"/>
      <c r="B19" s="114"/>
      <c r="C19" s="88"/>
      <c r="D19" s="88"/>
      <c r="E19" s="101"/>
      <c r="F19" s="88"/>
      <c r="G19" s="130">
        <v>0.66</v>
      </c>
    </row>
    <row r="20" spans="1:7" s="76" customFormat="1" ht="15.75" x14ac:dyDescent="0.25">
      <c r="A20" s="78" t="s">
        <v>65</v>
      </c>
      <c r="B20" s="111"/>
      <c r="C20" s="85"/>
      <c r="D20" s="85"/>
      <c r="E20" s="96"/>
      <c r="F20" s="85"/>
      <c r="G20" s="130">
        <v>0.67999999999999905</v>
      </c>
    </row>
    <row r="21" spans="1:7" s="76" customFormat="1" ht="15.75" x14ac:dyDescent="0.25">
      <c r="A21" s="80" t="s">
        <v>66</v>
      </c>
      <c r="B21" s="116">
        <v>750000</v>
      </c>
      <c r="C21" s="85">
        <f>B21</f>
        <v>750000</v>
      </c>
      <c r="D21" s="85">
        <f t="shared" ref="D21:F22" si="8">C21</f>
        <v>750000</v>
      </c>
      <c r="E21" s="96">
        <f t="shared" si="8"/>
        <v>750000</v>
      </c>
      <c r="F21" s="85">
        <f t="shared" si="8"/>
        <v>750000</v>
      </c>
      <c r="G21" s="130">
        <v>0.69999999999999896</v>
      </c>
    </row>
    <row r="22" spans="1:7" s="76" customFormat="1" ht="15.75" x14ac:dyDescent="0.25">
      <c r="A22" s="80" t="s">
        <v>67</v>
      </c>
      <c r="B22" s="116">
        <v>250000</v>
      </c>
      <c r="C22" s="85">
        <f>B22</f>
        <v>250000</v>
      </c>
      <c r="D22" s="85">
        <f t="shared" si="8"/>
        <v>250000</v>
      </c>
      <c r="E22" s="96">
        <f t="shared" si="8"/>
        <v>250000</v>
      </c>
      <c r="F22" s="85">
        <f t="shared" si="8"/>
        <v>250000</v>
      </c>
    </row>
    <row r="23" spans="1:7" s="76" customFormat="1" ht="15.75" x14ac:dyDescent="0.25">
      <c r="A23" s="80" t="s">
        <v>68</v>
      </c>
      <c r="B23" s="111">
        <f t="shared" ref="B23:F23" si="9">B17</f>
        <v>279868.79566583439</v>
      </c>
      <c r="C23" s="85">
        <f t="shared" si="9"/>
        <v>475096.45378775918</v>
      </c>
      <c r="D23" s="85">
        <f t="shared" si="9"/>
        <v>168971.56892745846</v>
      </c>
      <c r="E23" s="96">
        <f t="shared" si="9"/>
        <v>428629.30823506508</v>
      </c>
      <c r="F23" s="85">
        <f t="shared" si="9"/>
        <v>102125.09640857295</v>
      </c>
    </row>
    <row r="24" spans="1:7" s="76" customFormat="1" ht="15.75" x14ac:dyDescent="0.25">
      <c r="A24" s="80"/>
      <c r="B24" s="117"/>
      <c r="C24" s="80"/>
      <c r="D24" s="80"/>
      <c r="E24" s="109"/>
      <c r="F24" s="80"/>
    </row>
    <row r="25" spans="1:7" s="76" customFormat="1" ht="15.75" x14ac:dyDescent="0.25">
      <c r="A25" s="78" t="s">
        <v>69</v>
      </c>
      <c r="B25" s="114"/>
      <c r="C25" s="88"/>
      <c r="D25" s="88"/>
      <c r="E25" s="101"/>
      <c r="F25" s="88"/>
    </row>
    <row r="26" spans="1:7" s="76" customFormat="1" ht="15.75" x14ac:dyDescent="0.25">
      <c r="A26" s="80" t="s">
        <v>70</v>
      </c>
      <c r="B26" s="118">
        <f t="shared" ref="B26:F26" si="10">B21/B18</f>
        <v>0.58599756673481729</v>
      </c>
      <c r="C26" s="89">
        <f t="shared" si="10"/>
        <v>0.50844132807325693</v>
      </c>
      <c r="D26" s="89">
        <f t="shared" si="10"/>
        <v>0.64158959887119538</v>
      </c>
      <c r="E26" s="102">
        <f t="shared" si="10"/>
        <v>0.52497873008538043</v>
      </c>
      <c r="F26" s="89">
        <f t="shared" si="10"/>
        <v>0.68050351311659507</v>
      </c>
    </row>
    <row r="27" spans="1:7" s="76" customFormat="1" ht="15.75" x14ac:dyDescent="0.25">
      <c r="A27" s="80" t="s">
        <v>71</v>
      </c>
      <c r="B27" s="118">
        <f t="shared" ref="B27:F27" si="11">B22/B18</f>
        <v>0.19533252224493911</v>
      </c>
      <c r="C27" s="89">
        <f t="shared" si="11"/>
        <v>0.16948044269108564</v>
      </c>
      <c r="D27" s="89">
        <f t="shared" si="11"/>
        <v>0.21386319962373179</v>
      </c>
      <c r="E27" s="102">
        <f t="shared" si="11"/>
        <v>0.17499291002846015</v>
      </c>
      <c r="F27" s="89">
        <f t="shared" si="11"/>
        <v>0.22683450437219838</v>
      </c>
    </row>
    <row r="28" spans="1:7" s="76" customFormat="1" ht="15.75" x14ac:dyDescent="0.25">
      <c r="A28" s="93" t="s">
        <v>72</v>
      </c>
      <c r="B28" s="119">
        <f t="shared" ref="B28:F28" si="12">B23/B18</f>
        <v>0.21866991102024363</v>
      </c>
      <c r="C28" s="94">
        <f t="shared" si="12"/>
        <v>0.32207822923565738</v>
      </c>
      <c r="D28" s="94">
        <f t="shared" si="12"/>
        <v>0.1445472015050728</v>
      </c>
      <c r="E28" s="103">
        <f t="shared" si="12"/>
        <v>0.30002835988615945</v>
      </c>
      <c r="F28" s="94">
        <f t="shared" si="12"/>
        <v>9.2661982511206484E-2</v>
      </c>
    </row>
    <row r="29" spans="1:7" s="76" customFormat="1" ht="15.75" x14ac:dyDescent="0.25">
      <c r="A29" s="80"/>
      <c r="B29" s="117"/>
      <c r="C29" s="80"/>
      <c r="D29" s="80"/>
      <c r="E29" s="109"/>
      <c r="F29" s="80"/>
    </row>
    <row r="30" spans="1:7" ht="15.75" x14ac:dyDescent="0.25">
      <c r="A30" s="91" t="s">
        <v>76</v>
      </c>
      <c r="B30" s="120">
        <f>B28*B10/1000000</f>
        <v>341.71875000000006</v>
      </c>
      <c r="C30" s="92">
        <f t="shared" ref="C30:F30" si="13">C28*C10/1000000</f>
        <v>503.3164800000003</v>
      </c>
      <c r="D30" s="92">
        <f t="shared" si="13"/>
        <v>225.88607999999985</v>
      </c>
      <c r="E30" s="104">
        <f t="shared" si="13"/>
        <v>468.85881841949964</v>
      </c>
      <c r="F30" s="92">
        <f t="shared" si="13"/>
        <v>144.80427000000003</v>
      </c>
    </row>
  </sheetData>
  <dataValidations disablePrompts="1" count="1">
    <dataValidation type="list" allowBlank="1" showInputMessage="1" showErrorMessage="1" sqref="F6" xr:uid="{BC2D4186-4C97-4CF2-ADAB-E3D307809DFB}">
      <formula1>$G$1:$G$21</formula1>
    </dataValidation>
  </dataValidations>
  <pageMargins left="0.7" right="0.7" top="0.75" bottom="0.75" header="0.3" footer="0.3"/>
  <pageSetup paperSize="9" scale="8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66103-2D67-4110-A653-AF7A6E47CF24}">
  <sheetPr codeName="Sheet5">
    <tabColor theme="6" tint="0.79998168889431442"/>
  </sheetPr>
  <dimension ref="A1:N24"/>
  <sheetViews>
    <sheetView workbookViewId="0">
      <selection activeCell="E21" sqref="E21"/>
    </sheetView>
  </sheetViews>
  <sheetFormatPr defaultColWidth="8.85546875" defaultRowHeight="15.75" x14ac:dyDescent="0.25"/>
  <cols>
    <col min="1" max="1" width="49.28515625" style="76" customWidth="1"/>
    <col min="2" max="7" width="11.42578125" style="76" customWidth="1"/>
    <col min="8" max="8" width="7.42578125" style="76" customWidth="1"/>
    <col min="9" max="10" width="8.85546875" style="76"/>
    <col min="11" max="11" width="10.5703125" style="76" bestFit="1" customWidth="1"/>
    <col min="12" max="12" width="8.85546875" style="76"/>
    <col min="13" max="13" width="21.7109375" style="76" customWidth="1"/>
    <col min="14" max="16384" width="8.85546875" style="76"/>
  </cols>
  <sheetData>
    <row r="1" spans="1:14" customFormat="1" ht="18.75" x14ac:dyDescent="0.3">
      <c r="A1" s="150" t="s">
        <v>78</v>
      </c>
      <c r="B1" s="150"/>
      <c r="C1" s="150"/>
      <c r="D1" s="150"/>
      <c r="E1" s="150"/>
      <c r="F1" s="150"/>
      <c r="G1" s="150"/>
      <c r="H1" s="75"/>
      <c r="I1" s="75"/>
      <c r="J1" s="75"/>
    </row>
    <row r="4" spans="1:14" x14ac:dyDescent="0.25">
      <c r="A4" s="137" t="s">
        <v>93</v>
      </c>
      <c r="B4" s="127">
        <v>0.05</v>
      </c>
    </row>
    <row r="5" spans="1:14" x14ac:dyDescent="0.25">
      <c r="A5" s="90" t="s">
        <v>94</v>
      </c>
      <c r="B5" s="127">
        <v>0.06</v>
      </c>
    </row>
    <row r="6" spans="1:14" x14ac:dyDescent="0.25">
      <c r="A6" s="90" t="s">
        <v>92</v>
      </c>
      <c r="B6" s="127">
        <f>B4+B5</f>
        <v>0.11</v>
      </c>
    </row>
    <row r="7" spans="1:14" ht="36" customHeight="1" x14ac:dyDescent="0.25">
      <c r="A7" s="138" t="s">
        <v>98</v>
      </c>
      <c r="B7" s="128">
        <f>IFERROR(INDEX($N$7:$N$10, MATCH(C7, $M$7:$M$10, 0)), "")</f>
        <v>1.43</v>
      </c>
      <c r="C7" s="129" t="s">
        <v>95</v>
      </c>
      <c r="G7" s="126"/>
      <c r="M7" s="130" t="s">
        <v>95</v>
      </c>
      <c r="N7" s="130">
        <v>1.43</v>
      </c>
    </row>
    <row r="8" spans="1:14" x14ac:dyDescent="0.25">
      <c r="A8" s="90" t="s">
        <v>55</v>
      </c>
      <c r="B8" s="127">
        <f>B4+B7*(B6-B4)</f>
        <v>0.13579999999999998</v>
      </c>
      <c r="M8" s="130" t="s">
        <v>39</v>
      </c>
      <c r="N8" s="130">
        <v>1.5</v>
      </c>
    </row>
    <row r="9" spans="1:14" ht="68.25" customHeight="1" x14ac:dyDescent="0.25">
      <c r="A9" s="138" t="s">
        <v>106</v>
      </c>
      <c r="B9" s="124">
        <v>0.04</v>
      </c>
      <c r="M9" s="130" t="s">
        <v>96</v>
      </c>
      <c r="N9" s="130">
        <v>1.95</v>
      </c>
    </row>
    <row r="10" spans="1:14" x14ac:dyDescent="0.25">
      <c r="M10" s="130" t="s">
        <v>97</v>
      </c>
      <c r="N10" s="130">
        <v>1.2</v>
      </c>
    </row>
    <row r="11" spans="1:14" x14ac:dyDescent="0.25">
      <c r="B11" s="148" t="s">
        <v>90</v>
      </c>
      <c r="C11" s="149"/>
      <c r="D11" s="149"/>
      <c r="E11" s="149"/>
      <c r="F11" s="149"/>
      <c r="G11" s="149"/>
      <c r="J11" s="136">
        <v>0.01</v>
      </c>
    </row>
    <row r="12" spans="1:14" x14ac:dyDescent="0.25">
      <c r="B12" s="121" t="s">
        <v>79</v>
      </c>
      <c r="C12" s="121" t="s">
        <v>80</v>
      </c>
      <c r="D12" s="121" t="s">
        <v>81</v>
      </c>
      <c r="E12" s="121" t="s">
        <v>82</v>
      </c>
      <c r="F12" s="121" t="s">
        <v>83</v>
      </c>
      <c r="G12" s="121" t="s">
        <v>84</v>
      </c>
      <c r="J12" s="136">
        <v>0.02</v>
      </c>
    </row>
    <row r="13" spans="1:14" x14ac:dyDescent="0.25">
      <c r="A13" s="90" t="s">
        <v>16</v>
      </c>
      <c r="B13" s="131">
        <f>'Ex.1-Projections'!G23</f>
        <v>20.393499999999989</v>
      </c>
      <c r="C13" s="131">
        <f>'Ex.1-Projections'!H23</f>
        <v>32.264211678832119</v>
      </c>
      <c r="D13" s="131">
        <f>'Ex.1-Projections'!I23</f>
        <v>40.795328467153276</v>
      </c>
      <c r="E13" s="131">
        <f>'Ex.1-Projections'!J23</f>
        <v>52.58071167883211</v>
      </c>
      <c r="F13" s="131">
        <f>'Ex.1-Projections'!K23</f>
        <v>66.667171532846709</v>
      </c>
      <c r="G13" s="131">
        <f>'Ex.1-Projections'!L23</f>
        <v>84.457682481751803</v>
      </c>
      <c r="H13" s="77"/>
      <c r="J13" s="136">
        <v>0.03</v>
      </c>
      <c r="K13" s="77"/>
    </row>
    <row r="14" spans="1:14" x14ac:dyDescent="0.25">
      <c r="A14" s="90" t="s">
        <v>85</v>
      </c>
      <c r="B14" s="132">
        <f>1/(1+$B$8)^1</f>
        <v>0.88043669660151447</v>
      </c>
      <c r="C14" s="132">
        <f>1/(1+$B$8)^2</f>
        <v>0.77516877672258711</v>
      </c>
      <c r="D14" s="132">
        <f>1/(1+$B$8)^3</f>
        <v>0.68248703708627145</v>
      </c>
      <c r="E14" s="132">
        <f>1/(1+$B$8)^4</f>
        <v>0.60088663240559204</v>
      </c>
      <c r="F14" s="132">
        <f>1/(1+$B$8)^5</f>
        <v>0.52904264166718795</v>
      </c>
      <c r="G14" s="132">
        <f>1/(1+$B$8)^6</f>
        <v>0.4657885557907977</v>
      </c>
      <c r="H14" s="123">
        <f>1/(1+$B$8)^6</f>
        <v>0.4657885557907977</v>
      </c>
      <c r="J14" s="136">
        <v>0.04</v>
      </c>
    </row>
    <row r="15" spans="1:14" x14ac:dyDescent="0.25">
      <c r="A15" s="90" t="s">
        <v>86</v>
      </c>
      <c r="B15" s="131">
        <f>B13*B14</f>
        <v>17.955185772142976</v>
      </c>
      <c r="C15" s="131">
        <f t="shared" ref="C15:G15" si="0">C13*C14</f>
        <v>25.010209498998901</v>
      </c>
      <c r="D15" s="131">
        <f t="shared" si="0"/>
        <v>27.842282852508664</v>
      </c>
      <c r="E15" s="131">
        <f t="shared" si="0"/>
        <v>31.595046770182812</v>
      </c>
      <c r="F15" s="131">
        <f t="shared" si="0"/>
        <v>35.269776540216775</v>
      </c>
      <c r="G15" s="131">
        <f t="shared" si="0"/>
        <v>39.33942194861293</v>
      </c>
      <c r="H15" s="77"/>
      <c r="J15" s="136">
        <v>0.05</v>
      </c>
    </row>
    <row r="16" spans="1:14" x14ac:dyDescent="0.25">
      <c r="A16" s="90" t="s">
        <v>87</v>
      </c>
      <c r="B16" s="133">
        <f>G13*(1+B9)/(B8-B9)</f>
        <v>916.86836932173185</v>
      </c>
      <c r="C16" s="77"/>
      <c r="D16" s="77"/>
      <c r="E16" s="77"/>
      <c r="F16" s="77"/>
      <c r="G16" s="77"/>
      <c r="H16" s="77"/>
      <c r="J16" s="136">
        <v>0.06</v>
      </c>
    </row>
    <row r="17" spans="1:13" x14ac:dyDescent="0.25">
      <c r="A17" s="90" t="s">
        <v>88</v>
      </c>
      <c r="B17" s="131">
        <f>B16*H14</f>
        <v>427.0667935966332</v>
      </c>
      <c r="C17" s="77"/>
      <c r="D17" s="77"/>
      <c r="E17" s="77"/>
      <c r="F17" s="77"/>
      <c r="G17" s="77"/>
      <c r="H17" s="77"/>
      <c r="J17" s="136">
        <v>7.0000000000000007E-2</v>
      </c>
    </row>
    <row r="18" spans="1:13" x14ac:dyDescent="0.25">
      <c r="A18" s="90" t="s">
        <v>89</v>
      </c>
      <c r="B18" s="131">
        <f>B15+C15+D15+E15+F15+G15+B17</f>
        <v>604.07871697929625</v>
      </c>
      <c r="J18" s="136">
        <v>0.08</v>
      </c>
    </row>
    <row r="19" spans="1:13" x14ac:dyDescent="0.25">
      <c r="A19" s="90" t="s">
        <v>91</v>
      </c>
      <c r="B19" s="134">
        <v>30</v>
      </c>
      <c r="J19" s="136">
        <v>0.09</v>
      </c>
    </row>
    <row r="20" spans="1:13" x14ac:dyDescent="0.25">
      <c r="A20" s="91" t="s">
        <v>100</v>
      </c>
      <c r="B20" s="135">
        <f>B19/B18</f>
        <v>4.9662401863809082E-2</v>
      </c>
      <c r="J20" s="136">
        <v>0.1</v>
      </c>
      <c r="L20" s="122"/>
      <c r="M20" s="122"/>
    </row>
    <row r="21" spans="1:13" ht="31.5" customHeight="1" x14ac:dyDescent="0.25">
      <c r="A21" s="138" t="s">
        <v>101</v>
      </c>
      <c r="B21" s="139">
        <f>B20*B16</f>
        <v>45.533885413471168</v>
      </c>
      <c r="J21" s="136">
        <v>0.105</v>
      </c>
    </row>
    <row r="22" spans="1:13" x14ac:dyDescent="0.25">
      <c r="A22" s="91" t="s">
        <v>102</v>
      </c>
      <c r="B22" s="125">
        <v>0.3</v>
      </c>
      <c r="J22" s="136">
        <v>0.11</v>
      </c>
    </row>
    <row r="23" spans="1:13" ht="47.25" x14ac:dyDescent="0.25">
      <c r="A23" s="138" t="s">
        <v>104</v>
      </c>
      <c r="B23" s="139">
        <f>B22*B16</f>
        <v>275.06051079651957</v>
      </c>
      <c r="J23" s="136">
        <v>0.115</v>
      </c>
    </row>
    <row r="24" spans="1:13" x14ac:dyDescent="0.25">
      <c r="J24" s="136">
        <v>0.12</v>
      </c>
    </row>
  </sheetData>
  <mergeCells count="2">
    <mergeCell ref="B11:G11"/>
    <mergeCell ref="A1:G1"/>
  </mergeCells>
  <dataValidations count="2">
    <dataValidation type="list" allowBlank="1" showInputMessage="1" showErrorMessage="1" sqref="C7" xr:uid="{7F277A49-0212-447A-95A5-AE335FD30064}">
      <formula1>$M$7:$M$10</formula1>
    </dataValidation>
    <dataValidation type="list" allowBlank="1" showInputMessage="1" showErrorMessage="1" sqref="B9" xr:uid="{34AE4B54-2F43-4FF3-8F1D-B5F0F1F6A90E}">
      <formula1>$J$11:$J$24</formula1>
    </dataValidation>
  </dataValidations>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4B558C6BBCCE8449B307A17288D9B4A" ma:contentTypeVersion="3" ma:contentTypeDescription="Create a new document." ma:contentTypeScope="" ma:versionID="5173cf5b308bf11ff2c96850aadd978f">
  <xsd:schema xmlns:xsd="http://www.w3.org/2001/XMLSchema" xmlns:xs="http://www.w3.org/2001/XMLSchema" xmlns:p="http://schemas.microsoft.com/office/2006/metadata/properties" xmlns:ns2="915feded-ab5a-480e-8675-139fd9afc0de" targetNamespace="http://schemas.microsoft.com/office/2006/metadata/properties" ma:root="true" ma:fieldsID="a648af406edf935e57edd5a4ae8b1c3e" ns2:_="">
    <xsd:import namespace="915feded-ab5a-480e-8675-139fd9afc0d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5feded-ab5a-480e-8675-139fd9afc0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F7050C-72EA-4572-9626-B1BCDD2EDCFC}">
  <ds:schemaRefs>
    <ds:schemaRef ds:uri="http://schemas.microsoft.com/office/infopath/2007/PartnerControls"/>
    <ds:schemaRef ds:uri="http://purl.org/dc/elements/1.1/"/>
    <ds:schemaRef ds:uri="http://schemas.microsoft.com/office/2006/metadata/properties"/>
    <ds:schemaRef ds:uri="http://purl.org/dc/dcmitype/"/>
    <ds:schemaRef ds:uri="http://purl.org/dc/terms/"/>
    <ds:schemaRef ds:uri="3280b98c-2d7e-449d-b713-5a352c511315"/>
    <ds:schemaRef ds:uri="http://schemas.microsoft.com/office/2006/documentManagement/types"/>
    <ds:schemaRef ds:uri="http://www.w3.org/XML/1998/namespace"/>
    <ds:schemaRef ds:uri="http://schemas.openxmlformats.org/package/2006/metadata/core-properties"/>
  </ds:schemaRefs>
</ds:datastoreItem>
</file>

<file path=customXml/itemProps2.xml><?xml version="1.0" encoding="utf-8"?>
<ds:datastoreItem xmlns:ds="http://schemas.openxmlformats.org/officeDocument/2006/customXml" ds:itemID="{58B6849F-4FAE-423C-81B5-FF01CAAA99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5feded-ab5a-480e-8675-139fd9afc0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BCDADB-76B4-467B-9CD4-96E3DB7755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Ex.1-Projections</vt:lpstr>
      <vt:lpstr>Sheet5</vt:lpstr>
      <vt:lpstr>Ex. 2-Comparables</vt:lpstr>
      <vt:lpstr>VCM Method</vt:lpstr>
      <vt:lpstr>Discounted Cash Flow method</vt:lpstr>
    </vt:vector>
  </TitlesOfParts>
  <Company>Darden Graduate Business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OutReach Networks: First Venture Round (SPREADSHEET)</dc:title>
  <dc:creator>Chaplinsky, Susan</dc:creator>
  <cp:lastModifiedBy>Ravi Chaudhary</cp:lastModifiedBy>
  <dcterms:created xsi:type="dcterms:W3CDTF">2012-07-06T19:51:19Z</dcterms:created>
  <dcterms:modified xsi:type="dcterms:W3CDTF">2026-09-03T12:41:22Z</dcterms:modified>
  <cp:contentStatus>Final</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0x01010024B558C6BBCCE8449B307A17288D9B4A</vt:lpwstr>
  </property>
  <property fmtid="{D5CDD505-2E9C-101B-9397-08002B2CF9AE}" pid="3" name="NeededFor">
    <vt:lpwstr>No</vt:lpwstr>
  </property>
  <property fmtid="{D5CDD505-2E9C-101B-9397-08002B2CF9AE}" pid="4" name="BSR">
    <vt:lpwstr>No</vt:lpwstr>
  </property>
  <property fmtid="{D5CDD505-2E9C-101B-9397-08002B2CF9AE}" pid="5" name="Fictional/Disguised">
    <vt:lpwstr>No</vt:lpwstr>
  </property>
  <property fmtid="{D5CDD505-2E9C-101B-9397-08002B2CF9AE}" pid="6" name="Sources">
    <vt:lpwstr>No</vt:lpwstr>
  </property>
  <property fmtid="{D5CDD505-2E9C-101B-9397-08002B2CF9AE}" pid="7" name="AuthorReviewDate">
    <vt:lpwstr>2012-07-16T00:00:00</vt:lpwstr>
  </property>
  <property fmtid="{D5CDD505-2E9C-101B-9397-08002B2CF9AE}" pid="8" name="EmailTo">
    <vt:lpwstr>newcase@moss4.darden.virginia.edu &amp;lt;newcase@moss4.darden.virginia.edu&amp;gt;</vt:lpwstr>
  </property>
  <property fmtid="{D5CDD505-2E9C-101B-9397-08002B2CF9AE}" pid="9" name="Perm_Release">
    <vt:lpwstr>No</vt:lpwstr>
  </property>
  <property fmtid="{D5CDD505-2E9C-101B-9397-08002B2CF9AE}" pid="10" name="Pages0">
    <vt:lpwstr>3</vt:lpwstr>
  </property>
  <property fmtid="{D5CDD505-2E9C-101B-9397-08002B2CF9AE}" pid="11" name="EmailSender">
    <vt:lpwstr>&lt;a href="mailto:woodse@darden.virginia.edu"&gt;woodse@darden.virginia.edu&lt;/a&gt;</vt:lpwstr>
  </property>
  <property fmtid="{D5CDD505-2E9C-101B-9397-08002B2CF9AE}" pid="12" name="EmailSubject">
    <vt:lpwstr>FW: OUTREACH NETWORKS</vt:lpwstr>
  </property>
  <property fmtid="{D5CDD505-2E9C-101B-9397-08002B2CF9AE}" pid="13" name="EmailFrom">
    <vt:lpwstr>Woods, Elizabeth (Beth) &lt;woodse@darden.virginia.edu&gt;</vt:lpwstr>
  </property>
  <property fmtid="{D5CDD505-2E9C-101B-9397-08002B2CF9AE}" pid="14" name="Editor0">
    <vt:lpwstr>Woods, Elizabeth (Beth)20User</vt:lpwstr>
  </property>
  <property fmtid="{D5CDD505-2E9C-101B-9397-08002B2CF9AE}" pid="15" name="ServiceLevel">
    <vt:lpwstr>Draft</vt:lpwstr>
  </property>
  <property fmtid="{D5CDD505-2E9C-101B-9397-08002B2CF9AE}" pid="16" name="WorkflowCreationPath">
    <vt:lpwstr>486cb3c1-c433-404d-83d7-2c91a01b85f5,4;486cb3c1-c433-404d-83d7-2c91a01b85f5,4;486cb3c1-c433-404d-83d7-2c91a01b85f5,4;486cb3c1-c433-404d-83d7-2c91a01b85f5,4;486cb3c1-c433-404d-83d7-2c91a01b85f5,4;486cb3c1-c433-404d-83d7-2c91a01b85f5,4;486cb3c1-c433-404d-83</vt:lpwstr>
  </property>
  <property fmtid="{D5CDD505-2E9C-101B-9397-08002B2CF9AE}" pid="17" name="SWAT">
    <vt:lpwstr>true</vt:lpwstr>
  </property>
  <property fmtid="{D5CDD505-2E9C-101B-9397-08002B2CF9AE}" pid="18" name="Admin Assistant">
    <vt:lpwstr>Kane, Kathleen40</vt:lpwstr>
  </property>
  <property fmtid="{D5CDD505-2E9C-101B-9397-08002B2CF9AE}" pid="19" name="Metadata Form URL*">
    <vt:lpwstr>http://cm3.darden.virginia.edu/CMO/Editing Metadata/DispFormMeta.aspx?ID=2679View Document Metadata</vt:lpwstr>
  </property>
  <property fmtid="{D5CDD505-2E9C-101B-9397-08002B2CF9AE}" pid="20" name="Editing Status">
    <vt:lpwstr>Editing Complete</vt:lpwstr>
  </property>
  <property fmtid="{D5CDD505-2E9C-101B-9397-08002B2CF9AE}" pid="21" name="Metadata Link ID">
    <vt:lpwstr>{F47BF7C6-CB67-4911-B5F6-16C7C1F6B452}</vt:lpwstr>
  </property>
  <property fmtid="{D5CDD505-2E9C-101B-9397-08002B2CF9AE}" pid="22" name="Dashboard*">
    <vt:lpwstr>http://cm3.darden.virginia.edu/CMO/WorkflowDashboard.aspx?wf=2276Workflow Dashboard</vt:lpwstr>
  </property>
  <property fmtid="{D5CDD505-2E9C-101B-9397-08002B2CF9AE}" pid="23" name="DBP Editor*">
    <vt:lpwstr>Woods, Elizabeth (Beth)20</vt:lpwstr>
  </property>
  <property fmtid="{D5CDD505-2E9C-101B-9397-08002B2CF9AE}" pid="24" name="2nd Editor*">
    <vt:lpwstr/>
  </property>
  <property fmtid="{D5CDD505-2E9C-101B-9397-08002B2CF9AE}" pid="25" name="Edit Type">
    <vt:lpwstr>SWAT/Truncated</vt:lpwstr>
  </property>
  <property fmtid="{D5CDD505-2E9C-101B-9397-08002B2CF9AE}" pid="26" name="Order">
    <vt:r8>1295100</vt:r8>
  </property>
  <property fmtid="{D5CDD505-2E9C-101B-9397-08002B2CF9AE}" pid="27" name="xd_ProgID">
    <vt:lpwstr/>
  </property>
  <property fmtid="{D5CDD505-2E9C-101B-9397-08002B2CF9AE}" pid="28" name="TemplateUrl">
    <vt:lpwstr/>
  </property>
  <property fmtid="{D5CDD505-2E9C-101B-9397-08002B2CF9AE}" pid="29" name="_CopySource">
    <vt:lpwstr>http://www.wmcasemgmt.com/sites/casemanagement/Gold Library/F-1683X.xlsx</vt:lpwstr>
  </property>
</Properties>
</file>